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drawings/drawing15.xml" ContentType="application/vnd.openxmlformats-officedocument.drawingml.chartshapes+xml"/>
  <Override PartName="/xl/charts/chart1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72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</sheets>
  <calcPr calcId="145621"/>
</workbook>
</file>

<file path=xl/calcChain.xml><?xml version="1.0" encoding="utf-8"?>
<calcChain xmlns="http://schemas.openxmlformats.org/spreadsheetml/2006/main">
  <c r="B34" i="10" l="1"/>
  <c r="C34" i="10"/>
  <c r="D34" i="10"/>
  <c r="E34" i="10"/>
  <c r="F34" i="10"/>
  <c r="G34" i="10"/>
  <c r="H34" i="10"/>
  <c r="I34" i="10"/>
  <c r="J34" i="10"/>
  <c r="B35" i="10"/>
  <c r="C35" i="10"/>
  <c r="D35" i="10"/>
  <c r="E35" i="10"/>
  <c r="F35" i="10"/>
  <c r="G35" i="10"/>
  <c r="H35" i="10"/>
  <c r="I35" i="10"/>
  <c r="J35" i="10"/>
  <c r="B36" i="10"/>
  <c r="C36" i="10"/>
  <c r="D36" i="10"/>
  <c r="E36" i="10"/>
  <c r="F36" i="10"/>
  <c r="G36" i="10"/>
  <c r="H36" i="10"/>
  <c r="I36" i="10"/>
  <c r="J36" i="10"/>
  <c r="B37" i="10"/>
  <c r="C37" i="10"/>
  <c r="D37" i="10"/>
  <c r="E37" i="10"/>
  <c r="F37" i="10"/>
  <c r="G37" i="10"/>
  <c r="H37" i="10"/>
  <c r="I37" i="10"/>
  <c r="J37" i="10"/>
  <c r="B38" i="10"/>
  <c r="C38" i="10"/>
  <c r="D38" i="10"/>
  <c r="E38" i="10"/>
  <c r="F38" i="10"/>
  <c r="G38" i="10"/>
  <c r="H38" i="10"/>
  <c r="I38" i="10"/>
  <c r="J38" i="10"/>
  <c r="B39" i="10"/>
  <c r="C39" i="10"/>
  <c r="D39" i="10"/>
  <c r="E39" i="10"/>
  <c r="F39" i="10"/>
  <c r="G39" i="10"/>
  <c r="H39" i="10"/>
  <c r="I39" i="10"/>
  <c r="J39" i="10"/>
  <c r="B40" i="10"/>
  <c r="C40" i="10"/>
  <c r="D40" i="10"/>
  <c r="E40" i="10"/>
  <c r="F40" i="10"/>
  <c r="G40" i="10"/>
  <c r="H40" i="10"/>
  <c r="I40" i="10"/>
  <c r="J40" i="10"/>
  <c r="B41" i="10"/>
  <c r="C41" i="10"/>
  <c r="D41" i="10"/>
  <c r="E41" i="10"/>
  <c r="F41" i="10"/>
  <c r="G41" i="10"/>
  <c r="H41" i="10"/>
  <c r="I41" i="10"/>
  <c r="J41" i="10"/>
  <c r="B42" i="10"/>
  <c r="C42" i="10"/>
  <c r="D42" i="10"/>
  <c r="E42" i="10"/>
  <c r="F42" i="10"/>
  <c r="G42" i="10"/>
  <c r="H42" i="10"/>
  <c r="I42" i="10"/>
  <c r="J42" i="10"/>
  <c r="B43" i="10"/>
  <c r="C43" i="10"/>
  <c r="D43" i="10"/>
  <c r="E43" i="10"/>
  <c r="F43" i="10"/>
  <c r="G43" i="10"/>
  <c r="H43" i="10"/>
  <c r="I43" i="10"/>
  <c r="J43" i="10"/>
  <c r="B44" i="10"/>
  <c r="C44" i="10"/>
  <c r="D44" i="10"/>
  <c r="E44" i="10"/>
  <c r="F44" i="10"/>
  <c r="G44" i="10"/>
  <c r="H44" i="10"/>
  <c r="I44" i="10"/>
  <c r="J44" i="10"/>
  <c r="B45" i="10"/>
  <c r="C45" i="10"/>
  <c r="D45" i="10"/>
  <c r="E45" i="10"/>
  <c r="F45" i="10"/>
  <c r="G45" i="10"/>
  <c r="H45" i="10"/>
  <c r="I45" i="10"/>
  <c r="J45" i="10"/>
  <c r="B46" i="10"/>
  <c r="C46" i="10"/>
  <c r="D46" i="10"/>
  <c r="E46" i="10"/>
  <c r="F46" i="10"/>
  <c r="G46" i="10"/>
  <c r="H46" i="10"/>
  <c r="I46" i="10"/>
  <c r="J46" i="10"/>
  <c r="B47" i="10"/>
  <c r="C47" i="10"/>
  <c r="D47" i="10"/>
  <c r="E47" i="10"/>
  <c r="F47" i="10"/>
  <c r="G47" i="10"/>
  <c r="H47" i="10"/>
  <c r="I47" i="10"/>
  <c r="J47" i="10"/>
  <c r="B48" i="10"/>
  <c r="C48" i="10"/>
  <c r="D48" i="10"/>
  <c r="E48" i="10"/>
  <c r="F48" i="10"/>
  <c r="G48" i="10"/>
  <c r="H48" i="10"/>
  <c r="I48" i="10"/>
  <c r="J48" i="10"/>
  <c r="B49" i="10"/>
  <c r="C49" i="10"/>
  <c r="D49" i="10"/>
  <c r="E49" i="10"/>
  <c r="F49" i="10"/>
  <c r="G49" i="10"/>
  <c r="H49" i="10"/>
  <c r="I49" i="10"/>
  <c r="J49" i="10"/>
  <c r="B50" i="10"/>
  <c r="C50" i="10"/>
  <c r="D50" i="10"/>
  <c r="E50" i="10"/>
  <c r="F50" i="10"/>
  <c r="G50" i="10"/>
  <c r="H50" i="10"/>
  <c r="I50" i="10"/>
  <c r="J50" i="10"/>
  <c r="B51" i="10"/>
  <c r="C51" i="10"/>
  <c r="D51" i="10"/>
  <c r="E51" i="10"/>
  <c r="F51" i="10"/>
  <c r="G51" i="10"/>
  <c r="H51" i="10"/>
  <c r="I51" i="10"/>
  <c r="J51" i="10"/>
  <c r="B52" i="10"/>
  <c r="C52" i="10"/>
  <c r="D52" i="10"/>
  <c r="E52" i="10"/>
  <c r="F52" i="10"/>
  <c r="G52" i="10"/>
  <c r="H52" i="10"/>
  <c r="I52" i="10"/>
  <c r="J52" i="10"/>
  <c r="B53" i="10"/>
  <c r="C53" i="10"/>
  <c r="D53" i="10"/>
  <c r="E53" i="10"/>
  <c r="F53" i="10"/>
  <c r="G53" i="10"/>
  <c r="H53" i="10"/>
  <c r="I53" i="10"/>
  <c r="J53" i="10"/>
  <c r="B54" i="10"/>
  <c r="C54" i="10"/>
  <c r="D54" i="10"/>
  <c r="E54" i="10"/>
  <c r="F54" i="10"/>
  <c r="G54" i="10"/>
  <c r="H54" i="10"/>
  <c r="I54" i="10"/>
  <c r="J54" i="10"/>
  <c r="B55" i="10"/>
  <c r="C55" i="10"/>
  <c r="D55" i="10"/>
  <c r="E55" i="10"/>
  <c r="F55" i="10"/>
  <c r="G55" i="10"/>
  <c r="H55" i="10"/>
  <c r="I55" i="10"/>
  <c r="J55" i="10"/>
  <c r="B56" i="10"/>
  <c r="C56" i="10"/>
  <c r="D56" i="10"/>
  <c r="E56" i="10"/>
  <c r="F56" i="10"/>
  <c r="G56" i="10"/>
  <c r="H56" i="10"/>
  <c r="I56" i="10"/>
  <c r="J56" i="10"/>
  <c r="B57" i="10"/>
  <c r="C57" i="10"/>
  <c r="D57" i="10"/>
  <c r="E57" i="10"/>
  <c r="F57" i="10"/>
  <c r="G57" i="10"/>
  <c r="H57" i="10"/>
  <c r="I57" i="10"/>
  <c r="J57" i="10"/>
  <c r="C33" i="10"/>
  <c r="D33" i="10"/>
  <c r="E33" i="10"/>
  <c r="F33" i="10"/>
  <c r="G33" i="10"/>
  <c r="H33" i="10"/>
  <c r="I33" i="10"/>
  <c r="J33" i="10"/>
  <c r="B33" i="10"/>
  <c r="D117" i="10" l="1"/>
  <c r="F94" i="10" l="1"/>
  <c r="B95" i="10"/>
  <c r="C95" i="10"/>
  <c r="D95" i="10"/>
  <c r="E95" i="10"/>
  <c r="F95" i="10"/>
  <c r="G95" i="10"/>
  <c r="H95" i="10"/>
  <c r="I95" i="10"/>
  <c r="J95" i="10"/>
  <c r="B96" i="10"/>
  <c r="C96" i="10"/>
  <c r="D96" i="10"/>
  <c r="E96" i="10"/>
  <c r="F96" i="10"/>
  <c r="G96" i="10"/>
  <c r="H96" i="10"/>
  <c r="I96" i="10"/>
  <c r="J96" i="10"/>
  <c r="B97" i="10"/>
  <c r="C97" i="10"/>
  <c r="D97" i="10"/>
  <c r="E97" i="10"/>
  <c r="F97" i="10"/>
  <c r="G97" i="10"/>
  <c r="H97" i="10"/>
  <c r="I97" i="10"/>
  <c r="J97" i="10"/>
  <c r="B98" i="10"/>
  <c r="C98" i="10"/>
  <c r="D98" i="10"/>
  <c r="E98" i="10"/>
  <c r="F98" i="10"/>
  <c r="G98" i="10"/>
  <c r="H98" i="10"/>
  <c r="I98" i="10"/>
  <c r="J98" i="10"/>
  <c r="B99" i="10"/>
  <c r="C99" i="10"/>
  <c r="D99" i="10"/>
  <c r="E99" i="10"/>
  <c r="F99" i="10"/>
  <c r="G99" i="10"/>
  <c r="H99" i="10"/>
  <c r="I99" i="10"/>
  <c r="J99" i="10"/>
  <c r="B100" i="10"/>
  <c r="C100" i="10"/>
  <c r="D100" i="10"/>
  <c r="E100" i="10"/>
  <c r="F100" i="10"/>
  <c r="G100" i="10"/>
  <c r="H100" i="10"/>
  <c r="I100" i="10"/>
  <c r="J100" i="10"/>
  <c r="B101" i="10"/>
  <c r="C101" i="10"/>
  <c r="D101" i="10"/>
  <c r="E101" i="10"/>
  <c r="F101" i="10"/>
  <c r="G101" i="10"/>
  <c r="H101" i="10"/>
  <c r="I101" i="10"/>
  <c r="J101" i="10"/>
  <c r="B102" i="10"/>
  <c r="C102" i="10"/>
  <c r="D102" i="10"/>
  <c r="E102" i="10"/>
  <c r="F102" i="10"/>
  <c r="G102" i="10"/>
  <c r="H102" i="10"/>
  <c r="I102" i="10"/>
  <c r="J102" i="10"/>
  <c r="B103" i="10"/>
  <c r="C103" i="10"/>
  <c r="D103" i="10"/>
  <c r="E103" i="10"/>
  <c r="F103" i="10"/>
  <c r="G103" i="10"/>
  <c r="H103" i="10"/>
  <c r="I103" i="10"/>
  <c r="J103" i="10"/>
  <c r="B104" i="10"/>
  <c r="C104" i="10"/>
  <c r="D104" i="10"/>
  <c r="E104" i="10"/>
  <c r="F104" i="10"/>
  <c r="G104" i="10"/>
  <c r="H104" i="10"/>
  <c r="I104" i="10"/>
  <c r="J104" i="10"/>
  <c r="B105" i="10"/>
  <c r="C105" i="10"/>
  <c r="D105" i="10"/>
  <c r="E105" i="10"/>
  <c r="F105" i="10"/>
  <c r="G105" i="10"/>
  <c r="H105" i="10"/>
  <c r="I105" i="10"/>
  <c r="J105" i="10"/>
  <c r="B106" i="10"/>
  <c r="C106" i="10"/>
  <c r="D106" i="10"/>
  <c r="E106" i="10"/>
  <c r="F106" i="10"/>
  <c r="G106" i="10"/>
  <c r="H106" i="10"/>
  <c r="I106" i="10"/>
  <c r="J106" i="10"/>
  <c r="B107" i="10"/>
  <c r="C107" i="10"/>
  <c r="D107" i="10"/>
  <c r="E107" i="10"/>
  <c r="F107" i="10"/>
  <c r="G107" i="10"/>
  <c r="H107" i="10"/>
  <c r="I107" i="10"/>
  <c r="J107" i="10"/>
  <c r="B108" i="10"/>
  <c r="C108" i="10"/>
  <c r="D108" i="10"/>
  <c r="E108" i="10"/>
  <c r="F108" i="10"/>
  <c r="G108" i="10"/>
  <c r="H108" i="10"/>
  <c r="I108" i="10"/>
  <c r="J108" i="10"/>
  <c r="B109" i="10"/>
  <c r="C109" i="10"/>
  <c r="D109" i="10"/>
  <c r="E109" i="10"/>
  <c r="F109" i="10"/>
  <c r="G109" i="10"/>
  <c r="H109" i="10"/>
  <c r="I109" i="10"/>
  <c r="J109" i="10"/>
  <c r="B110" i="10"/>
  <c r="C110" i="10"/>
  <c r="D110" i="10"/>
  <c r="E110" i="10"/>
  <c r="F110" i="10"/>
  <c r="G110" i="10"/>
  <c r="H110" i="10"/>
  <c r="I110" i="10"/>
  <c r="J110" i="10"/>
  <c r="B111" i="10"/>
  <c r="C111" i="10"/>
  <c r="D111" i="10"/>
  <c r="E111" i="10"/>
  <c r="F111" i="10"/>
  <c r="G111" i="10"/>
  <c r="H111" i="10"/>
  <c r="I111" i="10"/>
  <c r="J111" i="10"/>
  <c r="B112" i="10"/>
  <c r="C112" i="10"/>
  <c r="D112" i="10"/>
  <c r="E112" i="10"/>
  <c r="F112" i="10"/>
  <c r="G112" i="10"/>
  <c r="H112" i="10"/>
  <c r="I112" i="10"/>
  <c r="J112" i="10"/>
  <c r="B113" i="10"/>
  <c r="C113" i="10"/>
  <c r="D113" i="10"/>
  <c r="E113" i="10"/>
  <c r="F113" i="10"/>
  <c r="G113" i="10"/>
  <c r="H113" i="10"/>
  <c r="I113" i="10"/>
  <c r="J113" i="10"/>
  <c r="B114" i="10"/>
  <c r="C114" i="10"/>
  <c r="D114" i="10"/>
  <c r="E114" i="10"/>
  <c r="F114" i="10"/>
  <c r="G114" i="10"/>
  <c r="H114" i="10"/>
  <c r="I114" i="10"/>
  <c r="J114" i="10"/>
  <c r="B115" i="10"/>
  <c r="C115" i="10"/>
  <c r="D115" i="10"/>
  <c r="E115" i="10"/>
  <c r="F115" i="10"/>
  <c r="G115" i="10"/>
  <c r="H115" i="10"/>
  <c r="I115" i="10"/>
  <c r="J115" i="10"/>
  <c r="B116" i="10"/>
  <c r="C116" i="10"/>
  <c r="D116" i="10"/>
  <c r="E116" i="10"/>
  <c r="F116" i="10"/>
  <c r="G116" i="10"/>
  <c r="H116" i="10"/>
  <c r="I116" i="10"/>
  <c r="J116" i="10"/>
  <c r="B117" i="10"/>
  <c r="C117" i="10"/>
  <c r="E117" i="10"/>
  <c r="F117" i="10"/>
  <c r="G117" i="10"/>
  <c r="H117" i="10"/>
  <c r="I117" i="10"/>
  <c r="J117" i="10"/>
  <c r="B118" i="10"/>
  <c r="C118" i="10"/>
  <c r="D118" i="10"/>
  <c r="E118" i="10"/>
  <c r="F118" i="10"/>
  <c r="G118" i="10"/>
  <c r="H118" i="10"/>
  <c r="I118" i="10"/>
  <c r="J118" i="10"/>
  <c r="C94" i="10"/>
  <c r="D94" i="10"/>
  <c r="E94" i="10"/>
  <c r="G94" i="10"/>
  <c r="H94" i="10"/>
  <c r="I94" i="10"/>
  <c r="J94" i="10"/>
  <c r="B94" i="10"/>
  <c r="P154" i="1"/>
  <c r="P155" i="1"/>
  <c r="P153" i="1"/>
  <c r="B54" i="2" l="1"/>
  <c r="B20" i="2" l="1"/>
  <c r="B56" i="2"/>
  <c r="B99" i="2"/>
  <c r="B74" i="2"/>
  <c r="B71" i="2"/>
  <c r="X64" i="1" l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6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64" i="1"/>
  <c r="Q65" i="1"/>
  <c r="Q66" i="1"/>
  <c r="Q67" i="1"/>
  <c r="Q68" i="1"/>
  <c r="Q69" i="1"/>
  <c r="Q70" i="1"/>
  <c r="Q71" i="1"/>
  <c r="Q72" i="1"/>
  <c r="Q73" i="1"/>
  <c r="Q63" i="1"/>
  <c r="P63" i="1"/>
  <c r="Y63" i="1"/>
  <c r="P64" i="1"/>
  <c r="Y64" i="1"/>
  <c r="P65" i="1"/>
  <c r="Y65" i="1"/>
  <c r="P66" i="1"/>
  <c r="Y66" i="1"/>
  <c r="P67" i="1"/>
  <c r="Y67" i="1"/>
  <c r="P68" i="1"/>
  <c r="Y68" i="1"/>
  <c r="P69" i="1"/>
  <c r="Y69" i="1"/>
  <c r="P70" i="1"/>
  <c r="Y70" i="1"/>
  <c r="P71" i="1"/>
  <c r="Y71" i="1"/>
  <c r="P72" i="1"/>
  <c r="Y72" i="1"/>
  <c r="P73" i="1"/>
  <c r="Y73" i="1"/>
  <c r="P74" i="1"/>
  <c r="Y74" i="1"/>
  <c r="P75" i="1"/>
  <c r="Y75" i="1"/>
  <c r="P76" i="1"/>
  <c r="Y76" i="1"/>
  <c r="P77" i="1"/>
  <c r="Y77" i="1"/>
  <c r="P78" i="1"/>
  <c r="Y78" i="1"/>
  <c r="P79" i="1"/>
  <c r="Y79" i="1"/>
  <c r="P80" i="1"/>
  <c r="Y80" i="1"/>
  <c r="P81" i="1"/>
  <c r="Y81" i="1"/>
  <c r="P82" i="1"/>
  <c r="Y82" i="1"/>
  <c r="P83" i="1"/>
  <c r="Y83" i="1"/>
  <c r="P84" i="1"/>
  <c r="Y84" i="1"/>
  <c r="P85" i="1"/>
  <c r="Y85" i="1"/>
  <c r="P86" i="1"/>
  <c r="Y86" i="1"/>
  <c r="P87" i="1"/>
  <c r="Y87" i="1"/>
  <c r="AK244" i="1" l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43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82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U133" i="1"/>
  <c r="Q128" i="1"/>
  <c r="Q133" i="1"/>
  <c r="P133" i="1"/>
  <c r="P138" i="1"/>
  <c r="X93" i="1"/>
  <c r="X124" i="1" s="1"/>
  <c r="X153" i="1" s="1"/>
  <c r="Y93" i="1"/>
  <c r="X94" i="1"/>
  <c r="X125" i="1" s="1"/>
  <c r="X95" i="1"/>
  <c r="X126" i="1" s="1"/>
  <c r="X96" i="1"/>
  <c r="X127" i="1" s="1"/>
  <c r="X156" i="1" s="1"/>
  <c r="X97" i="1"/>
  <c r="X128" i="1" s="1"/>
  <c r="X157" i="1" s="1"/>
  <c r="X98" i="1"/>
  <c r="X129" i="1" s="1"/>
  <c r="X99" i="1"/>
  <c r="X130" i="1" s="1"/>
  <c r="X100" i="1"/>
  <c r="X131" i="1" s="1"/>
  <c r="X101" i="1"/>
  <c r="X132" i="1" s="1"/>
  <c r="X102" i="1"/>
  <c r="X133" i="1" s="1"/>
  <c r="X103" i="1"/>
  <c r="X134" i="1" s="1"/>
  <c r="X104" i="1"/>
  <c r="X135" i="1" s="1"/>
  <c r="X105" i="1"/>
  <c r="X136" i="1" s="1"/>
  <c r="X106" i="1"/>
  <c r="X137" i="1" s="1"/>
  <c r="X107" i="1"/>
  <c r="X138" i="1" s="1"/>
  <c r="W94" i="1"/>
  <c r="W125" i="1" s="1"/>
  <c r="W95" i="1"/>
  <c r="W126" i="1" s="1"/>
  <c r="W96" i="1"/>
  <c r="W127" i="1" s="1"/>
  <c r="W97" i="1"/>
  <c r="W128" i="1" s="1"/>
  <c r="W98" i="1"/>
  <c r="W129" i="1" s="1"/>
  <c r="W99" i="1"/>
  <c r="W130" i="1" s="1"/>
  <c r="W100" i="1"/>
  <c r="W131" i="1" s="1"/>
  <c r="W101" i="1"/>
  <c r="W132" i="1" s="1"/>
  <c r="W102" i="1"/>
  <c r="W133" i="1" s="1"/>
  <c r="W103" i="1"/>
  <c r="W134" i="1" s="1"/>
  <c r="W104" i="1"/>
  <c r="W135" i="1" s="1"/>
  <c r="W105" i="1"/>
  <c r="W136" i="1" s="1"/>
  <c r="W106" i="1"/>
  <c r="W137" i="1" s="1"/>
  <c r="W107" i="1"/>
  <c r="W138" i="1" s="1"/>
  <c r="V94" i="1"/>
  <c r="V125" i="1" s="1"/>
  <c r="V95" i="1"/>
  <c r="V126" i="1" s="1"/>
  <c r="V96" i="1"/>
  <c r="V127" i="1" s="1"/>
  <c r="V97" i="1"/>
  <c r="V128" i="1" s="1"/>
  <c r="V98" i="1"/>
  <c r="V129" i="1" s="1"/>
  <c r="V99" i="1"/>
  <c r="V130" i="1" s="1"/>
  <c r="V100" i="1"/>
  <c r="V131" i="1" s="1"/>
  <c r="V101" i="1"/>
  <c r="V132" i="1" s="1"/>
  <c r="V102" i="1"/>
  <c r="V133" i="1" s="1"/>
  <c r="V103" i="1"/>
  <c r="V134" i="1" s="1"/>
  <c r="V104" i="1"/>
  <c r="V135" i="1" s="1"/>
  <c r="V105" i="1"/>
  <c r="V136" i="1" s="1"/>
  <c r="V106" i="1"/>
  <c r="V137" i="1" s="1"/>
  <c r="V107" i="1"/>
  <c r="V138" i="1" s="1"/>
  <c r="U94" i="1"/>
  <c r="U125" i="1" s="1"/>
  <c r="U95" i="1"/>
  <c r="U126" i="1" s="1"/>
  <c r="U96" i="1"/>
  <c r="U127" i="1" s="1"/>
  <c r="U97" i="1"/>
  <c r="U128" i="1" s="1"/>
  <c r="U98" i="1"/>
  <c r="U129" i="1" s="1"/>
  <c r="U99" i="1"/>
  <c r="U130" i="1" s="1"/>
  <c r="U100" i="1"/>
  <c r="U131" i="1" s="1"/>
  <c r="U101" i="1"/>
  <c r="U132" i="1" s="1"/>
  <c r="U103" i="1"/>
  <c r="U134" i="1" s="1"/>
  <c r="U104" i="1"/>
  <c r="U135" i="1" s="1"/>
  <c r="U105" i="1"/>
  <c r="U136" i="1" s="1"/>
  <c r="U106" i="1"/>
  <c r="U137" i="1" s="1"/>
  <c r="U107" i="1"/>
  <c r="U138" i="1" s="1"/>
  <c r="T94" i="1"/>
  <c r="T125" i="1" s="1"/>
  <c r="T95" i="1"/>
  <c r="T126" i="1" s="1"/>
  <c r="T96" i="1"/>
  <c r="T127" i="1" s="1"/>
  <c r="T97" i="1"/>
  <c r="T128" i="1" s="1"/>
  <c r="T98" i="1"/>
  <c r="T129" i="1" s="1"/>
  <c r="T99" i="1"/>
  <c r="T130" i="1" s="1"/>
  <c r="T100" i="1"/>
  <c r="T131" i="1" s="1"/>
  <c r="T101" i="1"/>
  <c r="T132" i="1" s="1"/>
  <c r="T102" i="1"/>
  <c r="T133" i="1" s="1"/>
  <c r="T103" i="1"/>
  <c r="T134" i="1" s="1"/>
  <c r="T104" i="1"/>
  <c r="T135" i="1" s="1"/>
  <c r="T105" i="1"/>
  <c r="T136" i="1" s="1"/>
  <c r="T106" i="1"/>
  <c r="T137" i="1" s="1"/>
  <c r="T107" i="1"/>
  <c r="T138" i="1" s="1"/>
  <c r="S94" i="1"/>
  <c r="S125" i="1" s="1"/>
  <c r="S95" i="1"/>
  <c r="S126" i="1" s="1"/>
  <c r="S96" i="1"/>
  <c r="S127" i="1" s="1"/>
  <c r="S97" i="1"/>
  <c r="S128" i="1" s="1"/>
  <c r="S98" i="1"/>
  <c r="S129" i="1" s="1"/>
  <c r="S99" i="1"/>
  <c r="S130" i="1" s="1"/>
  <c r="S100" i="1"/>
  <c r="S131" i="1" s="1"/>
  <c r="S101" i="1"/>
  <c r="S132" i="1" s="1"/>
  <c r="S102" i="1"/>
  <c r="S133" i="1" s="1"/>
  <c r="S103" i="1"/>
  <c r="S134" i="1" s="1"/>
  <c r="S104" i="1"/>
  <c r="S135" i="1" s="1"/>
  <c r="S105" i="1"/>
  <c r="S136" i="1" s="1"/>
  <c r="S106" i="1"/>
  <c r="S137" i="1" s="1"/>
  <c r="S107" i="1"/>
  <c r="S138" i="1" s="1"/>
  <c r="R94" i="1"/>
  <c r="R125" i="1" s="1"/>
  <c r="R95" i="1"/>
  <c r="R126" i="1" s="1"/>
  <c r="R96" i="1"/>
  <c r="R127" i="1" s="1"/>
  <c r="R97" i="1"/>
  <c r="R128" i="1" s="1"/>
  <c r="R98" i="1"/>
  <c r="R129" i="1" s="1"/>
  <c r="R99" i="1"/>
  <c r="R130" i="1" s="1"/>
  <c r="R100" i="1"/>
  <c r="R131" i="1" s="1"/>
  <c r="R101" i="1"/>
  <c r="R132" i="1" s="1"/>
  <c r="R102" i="1"/>
  <c r="R133" i="1" s="1"/>
  <c r="R103" i="1"/>
  <c r="R134" i="1" s="1"/>
  <c r="R104" i="1"/>
  <c r="R135" i="1" s="1"/>
  <c r="R105" i="1"/>
  <c r="R136" i="1" s="1"/>
  <c r="R106" i="1"/>
  <c r="R137" i="1" s="1"/>
  <c r="R107" i="1"/>
  <c r="R138" i="1" s="1"/>
  <c r="Q94" i="1"/>
  <c r="Q125" i="1" s="1"/>
  <c r="Q95" i="1"/>
  <c r="Q126" i="1" s="1"/>
  <c r="Q96" i="1"/>
  <c r="Q127" i="1" s="1"/>
  <c r="Q98" i="1"/>
  <c r="Q129" i="1" s="1"/>
  <c r="Q99" i="1"/>
  <c r="Q130" i="1" s="1"/>
  <c r="Q100" i="1"/>
  <c r="Q131" i="1" s="1"/>
  <c r="Q101" i="1"/>
  <c r="Q132" i="1" s="1"/>
  <c r="Q103" i="1"/>
  <c r="Q134" i="1" s="1"/>
  <c r="Q104" i="1"/>
  <c r="Q135" i="1" s="1"/>
  <c r="Q105" i="1"/>
  <c r="Q136" i="1" s="1"/>
  <c r="Q106" i="1"/>
  <c r="Q137" i="1" s="1"/>
  <c r="Q107" i="1"/>
  <c r="Q138" i="1" s="1"/>
  <c r="P94" i="1"/>
  <c r="P125" i="1" s="1"/>
  <c r="P95" i="1"/>
  <c r="P126" i="1" s="1"/>
  <c r="P96" i="1"/>
  <c r="P127" i="1" s="1"/>
  <c r="P97" i="1"/>
  <c r="P128" i="1" s="1"/>
  <c r="P98" i="1"/>
  <c r="P129" i="1" s="1"/>
  <c r="P99" i="1"/>
  <c r="P130" i="1" s="1"/>
  <c r="P100" i="1"/>
  <c r="P131" i="1" s="1"/>
  <c r="P101" i="1"/>
  <c r="P132" i="1" s="1"/>
  <c r="P103" i="1"/>
  <c r="Y103" i="1" s="1"/>
  <c r="P104" i="1"/>
  <c r="P135" i="1" s="1"/>
  <c r="P105" i="1"/>
  <c r="P136" i="1" s="1"/>
  <c r="P106" i="1"/>
  <c r="P137" i="1" s="1"/>
  <c r="P93" i="1"/>
  <c r="P124" i="1" s="1"/>
  <c r="P4" i="1"/>
  <c r="AC243" i="1"/>
  <c r="AD243" i="1"/>
  <c r="AE243" i="1"/>
  <c r="AF243" i="1"/>
  <c r="AG243" i="1"/>
  <c r="AH243" i="1"/>
  <c r="AI243" i="1"/>
  <c r="AJ243" i="1"/>
  <c r="AB258" i="1"/>
  <c r="AC258" i="1"/>
  <c r="AD258" i="1"/>
  <c r="AB259" i="1"/>
  <c r="AC259" i="1"/>
  <c r="AD259" i="1"/>
  <c r="AE259" i="1"/>
  <c r="AF259" i="1"/>
  <c r="AJ259" i="1"/>
  <c r="AK259" i="1"/>
  <c r="AB260" i="1"/>
  <c r="AC260" i="1"/>
  <c r="AD260" i="1"/>
  <c r="AE260" i="1"/>
  <c r="AF260" i="1"/>
  <c r="AJ260" i="1"/>
  <c r="AK260" i="1"/>
  <c r="AB261" i="1"/>
  <c r="AC261" i="1"/>
  <c r="AD261" i="1"/>
  <c r="AE261" i="1"/>
  <c r="AF261" i="1"/>
  <c r="AG261" i="1"/>
  <c r="AJ261" i="1"/>
  <c r="AK261" i="1"/>
  <c r="AB262" i="1"/>
  <c r="AC262" i="1"/>
  <c r="AD262" i="1"/>
  <c r="AE262" i="1"/>
  <c r="AF262" i="1"/>
  <c r="AG262" i="1"/>
  <c r="AH262" i="1"/>
  <c r="AI262" i="1"/>
  <c r="AJ262" i="1"/>
  <c r="AK262" i="1"/>
  <c r="AB263" i="1"/>
  <c r="AC263" i="1"/>
  <c r="AD263" i="1"/>
  <c r="AE263" i="1"/>
  <c r="AF263" i="1"/>
  <c r="AG263" i="1"/>
  <c r="AH263" i="1"/>
  <c r="AI263" i="1"/>
  <c r="AJ263" i="1"/>
  <c r="AK263" i="1"/>
  <c r="AB264" i="1"/>
  <c r="AC264" i="1"/>
  <c r="AD264" i="1"/>
  <c r="AE264" i="1"/>
  <c r="AF264" i="1"/>
  <c r="AG264" i="1"/>
  <c r="AH264" i="1"/>
  <c r="AI264" i="1"/>
  <c r="AJ264" i="1"/>
  <c r="AB265" i="1"/>
  <c r="AC265" i="1"/>
  <c r="AD265" i="1"/>
  <c r="AE265" i="1"/>
  <c r="AF265" i="1"/>
  <c r="AG265" i="1"/>
  <c r="AH265" i="1"/>
  <c r="AI265" i="1"/>
  <c r="AJ265" i="1"/>
  <c r="AB266" i="1"/>
  <c r="AC266" i="1"/>
  <c r="AD266" i="1"/>
  <c r="AE266" i="1"/>
  <c r="AF266" i="1"/>
  <c r="AG266" i="1"/>
  <c r="AH266" i="1"/>
  <c r="AI266" i="1"/>
  <c r="AJ266" i="1"/>
  <c r="AB267" i="1"/>
  <c r="AC267" i="1"/>
  <c r="AD267" i="1"/>
  <c r="AE267" i="1"/>
  <c r="AF267" i="1"/>
  <c r="AG267" i="1"/>
  <c r="AH267" i="1"/>
  <c r="AI267" i="1"/>
  <c r="AJ267" i="1"/>
  <c r="AK270" i="1"/>
  <c r="AI272" i="1"/>
  <c r="AI273" i="1"/>
  <c r="AI275" i="1"/>
  <c r="AI276" i="1"/>
  <c r="Y212" i="1"/>
  <c r="Z227" i="1"/>
  <c r="AA227" i="1"/>
  <c r="Y228" i="1"/>
  <c r="Z228" i="1"/>
  <c r="AA228" i="1"/>
  <c r="Y229" i="1"/>
  <c r="Z229" i="1"/>
  <c r="AA229" i="1"/>
  <c r="Y230" i="1"/>
  <c r="Z230" i="1"/>
  <c r="AA230" i="1"/>
  <c r="Y231" i="1"/>
  <c r="Z231" i="1"/>
  <c r="AA231" i="1"/>
  <c r="Y232" i="1"/>
  <c r="Z232" i="1"/>
  <c r="AA232" i="1"/>
  <c r="Y233" i="1"/>
  <c r="Z233" i="1"/>
  <c r="AA233" i="1"/>
  <c r="Y234" i="1"/>
  <c r="Y235" i="1"/>
  <c r="Y238" i="1"/>
  <c r="Z182" i="1"/>
  <c r="Y197" i="1"/>
  <c r="Y198" i="1"/>
  <c r="Y199" i="1"/>
  <c r="Z199" i="1"/>
  <c r="Y200" i="1"/>
  <c r="Z200" i="1"/>
  <c r="Y201" i="1"/>
  <c r="Z201" i="1"/>
  <c r="Y202" i="1"/>
  <c r="Z202" i="1"/>
  <c r="Y203" i="1"/>
  <c r="Y204" i="1"/>
  <c r="Y205" i="1"/>
  <c r="Y153" i="1"/>
  <c r="Z153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Q93" i="1"/>
  <c r="Q124" i="1" s="1"/>
  <c r="Q153" i="1" s="1"/>
  <c r="R93" i="1"/>
  <c r="R124" i="1" s="1"/>
  <c r="S93" i="1"/>
  <c r="S124" i="1" s="1"/>
  <c r="S153" i="1" s="1"/>
  <c r="T93" i="1"/>
  <c r="T124" i="1" s="1"/>
  <c r="T153" i="1" s="1"/>
  <c r="U93" i="1"/>
  <c r="U124" i="1" s="1"/>
  <c r="U153" i="1" s="1"/>
  <c r="V93" i="1"/>
  <c r="V124" i="1" s="1"/>
  <c r="V153" i="1" s="1"/>
  <c r="W93" i="1"/>
  <c r="W124" i="1" s="1"/>
  <c r="W153" i="1" s="1"/>
  <c r="Y98" i="1"/>
  <c r="P108" i="1"/>
  <c r="Y108" i="1" s="1"/>
  <c r="Q108" i="1"/>
  <c r="Q139" i="1" s="1"/>
  <c r="Q168" i="1" s="1"/>
  <c r="R108" i="1"/>
  <c r="R139" i="1" s="1"/>
  <c r="S108" i="1"/>
  <c r="S139" i="1" s="1"/>
  <c r="T108" i="1"/>
  <c r="T139" i="1" s="1"/>
  <c r="U108" i="1"/>
  <c r="U139" i="1" s="1"/>
  <c r="V108" i="1"/>
  <c r="V139" i="1" s="1"/>
  <c r="W108" i="1"/>
  <c r="W139" i="1" s="1"/>
  <c r="X108" i="1"/>
  <c r="X139" i="1" s="1"/>
  <c r="P109" i="1"/>
  <c r="P140" i="1" s="1"/>
  <c r="Q109" i="1"/>
  <c r="Q140" i="1" s="1"/>
  <c r="R109" i="1"/>
  <c r="R140" i="1" s="1"/>
  <c r="S109" i="1"/>
  <c r="S140" i="1" s="1"/>
  <c r="T109" i="1"/>
  <c r="T140" i="1" s="1"/>
  <c r="U109" i="1"/>
  <c r="U140" i="1" s="1"/>
  <c r="U169" i="1" s="1"/>
  <c r="V109" i="1"/>
  <c r="V140" i="1" s="1"/>
  <c r="W109" i="1"/>
  <c r="W140" i="1" s="1"/>
  <c r="X109" i="1"/>
  <c r="X140" i="1" s="1"/>
  <c r="P110" i="1"/>
  <c r="P141" i="1" s="1"/>
  <c r="Q110" i="1"/>
  <c r="Q141" i="1" s="1"/>
  <c r="R110" i="1"/>
  <c r="R141" i="1" s="1"/>
  <c r="S110" i="1"/>
  <c r="S141" i="1" s="1"/>
  <c r="T110" i="1"/>
  <c r="T141" i="1" s="1"/>
  <c r="U110" i="1"/>
  <c r="U141" i="1" s="1"/>
  <c r="V110" i="1"/>
  <c r="V141" i="1" s="1"/>
  <c r="W110" i="1"/>
  <c r="W141" i="1" s="1"/>
  <c r="X110" i="1"/>
  <c r="X141" i="1" s="1"/>
  <c r="P111" i="1"/>
  <c r="Y111" i="1" s="1"/>
  <c r="Q111" i="1"/>
  <c r="Q142" i="1" s="1"/>
  <c r="R111" i="1"/>
  <c r="R142" i="1" s="1"/>
  <c r="S111" i="1"/>
  <c r="S142" i="1" s="1"/>
  <c r="T111" i="1"/>
  <c r="T142" i="1" s="1"/>
  <c r="U111" i="1"/>
  <c r="U142" i="1" s="1"/>
  <c r="V111" i="1"/>
  <c r="V142" i="1" s="1"/>
  <c r="W111" i="1"/>
  <c r="W142" i="1" s="1"/>
  <c r="X111" i="1"/>
  <c r="X142" i="1" s="1"/>
  <c r="P112" i="1"/>
  <c r="P143" i="1" s="1"/>
  <c r="Q112" i="1"/>
  <c r="Q143" i="1" s="1"/>
  <c r="R112" i="1"/>
  <c r="R143" i="1" s="1"/>
  <c r="S112" i="1"/>
  <c r="S143" i="1" s="1"/>
  <c r="T112" i="1"/>
  <c r="T143" i="1" s="1"/>
  <c r="U112" i="1"/>
  <c r="U143" i="1" s="1"/>
  <c r="V112" i="1"/>
  <c r="V143" i="1" s="1"/>
  <c r="W112" i="1"/>
  <c r="W143" i="1" s="1"/>
  <c r="X112" i="1"/>
  <c r="X143" i="1" s="1"/>
  <c r="P113" i="1"/>
  <c r="P144" i="1" s="1"/>
  <c r="Q113" i="1"/>
  <c r="Q144" i="1" s="1"/>
  <c r="R113" i="1"/>
  <c r="R144" i="1" s="1"/>
  <c r="S113" i="1"/>
  <c r="S144" i="1" s="1"/>
  <c r="T113" i="1"/>
  <c r="T144" i="1" s="1"/>
  <c r="U113" i="1"/>
  <c r="U144" i="1" s="1"/>
  <c r="V113" i="1"/>
  <c r="V144" i="1" s="1"/>
  <c r="W113" i="1"/>
  <c r="W144" i="1" s="1"/>
  <c r="X113" i="1"/>
  <c r="X144" i="1" s="1"/>
  <c r="P114" i="1"/>
  <c r="P145" i="1" s="1"/>
  <c r="Q114" i="1"/>
  <c r="Q145" i="1" s="1"/>
  <c r="R114" i="1"/>
  <c r="R145" i="1" s="1"/>
  <c r="S114" i="1"/>
  <c r="S145" i="1" s="1"/>
  <c r="T114" i="1"/>
  <c r="T145" i="1" s="1"/>
  <c r="U114" i="1"/>
  <c r="U145" i="1" s="1"/>
  <c r="U174" i="1" s="1"/>
  <c r="V114" i="1"/>
  <c r="V145" i="1" s="1"/>
  <c r="W114" i="1"/>
  <c r="W145" i="1" s="1"/>
  <c r="X114" i="1"/>
  <c r="X145" i="1" s="1"/>
  <c r="P115" i="1"/>
  <c r="P146" i="1" s="1"/>
  <c r="Q115" i="1"/>
  <c r="Q146" i="1" s="1"/>
  <c r="R115" i="1"/>
  <c r="R146" i="1" s="1"/>
  <c r="S115" i="1"/>
  <c r="S146" i="1" s="1"/>
  <c r="T115" i="1"/>
  <c r="T146" i="1" s="1"/>
  <c r="U115" i="1"/>
  <c r="U146" i="1" s="1"/>
  <c r="V115" i="1"/>
  <c r="V146" i="1" s="1"/>
  <c r="W115" i="1"/>
  <c r="W146" i="1" s="1"/>
  <c r="X115" i="1"/>
  <c r="X146" i="1" s="1"/>
  <c r="P116" i="1"/>
  <c r="P147" i="1" s="1"/>
  <c r="Q116" i="1"/>
  <c r="Q147" i="1" s="1"/>
  <c r="R116" i="1"/>
  <c r="R147" i="1" s="1"/>
  <c r="S116" i="1"/>
  <c r="S147" i="1" s="1"/>
  <c r="T116" i="1"/>
  <c r="T147" i="1" s="1"/>
  <c r="U116" i="1"/>
  <c r="U147" i="1" s="1"/>
  <c r="V116" i="1"/>
  <c r="V147" i="1" s="1"/>
  <c r="W116" i="1"/>
  <c r="W147" i="1" s="1"/>
  <c r="X116" i="1"/>
  <c r="X147" i="1" s="1"/>
  <c r="P117" i="1"/>
  <c r="Y117" i="1" s="1"/>
  <c r="Q117" i="1"/>
  <c r="Q148" i="1" s="1"/>
  <c r="R117" i="1"/>
  <c r="R148" i="1" s="1"/>
  <c r="S117" i="1"/>
  <c r="S148" i="1" s="1"/>
  <c r="T117" i="1"/>
  <c r="T148" i="1" s="1"/>
  <c r="U117" i="1"/>
  <c r="U148" i="1" s="1"/>
  <c r="V117" i="1"/>
  <c r="V148" i="1" s="1"/>
  <c r="W117" i="1"/>
  <c r="W148" i="1" s="1"/>
  <c r="X117" i="1"/>
  <c r="X148" i="1" s="1"/>
  <c r="Y23" i="1"/>
  <c r="V28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33" i="1"/>
  <c r="C250" i="1"/>
  <c r="C251" i="1"/>
  <c r="C252" i="1"/>
  <c r="C253" i="1"/>
  <c r="C254" i="1"/>
  <c r="C255" i="1"/>
  <c r="C256" i="1"/>
  <c r="C257" i="1"/>
  <c r="C204" i="1"/>
  <c r="C220" i="1"/>
  <c r="C221" i="1"/>
  <c r="C222" i="1"/>
  <c r="C223" i="1"/>
  <c r="C224" i="1"/>
  <c r="C225" i="1"/>
  <c r="C226" i="1"/>
  <c r="C227" i="1"/>
  <c r="C228" i="1"/>
  <c r="C175" i="1"/>
  <c r="C192" i="1"/>
  <c r="C193" i="1"/>
  <c r="C194" i="1"/>
  <c r="C195" i="1"/>
  <c r="C196" i="1"/>
  <c r="C197" i="1"/>
  <c r="C198" i="1"/>
  <c r="C199" i="1"/>
  <c r="C146" i="1"/>
  <c r="C167" i="1"/>
  <c r="C168" i="1"/>
  <c r="C169" i="1"/>
  <c r="C170" i="1"/>
  <c r="C117" i="1"/>
  <c r="C133" i="1"/>
  <c r="C134" i="1"/>
  <c r="C135" i="1"/>
  <c r="C136" i="1"/>
  <c r="C137" i="1"/>
  <c r="C138" i="1"/>
  <c r="C139" i="1"/>
  <c r="C140" i="1"/>
  <c r="C141" i="1"/>
  <c r="C88" i="1"/>
  <c r="C104" i="1"/>
  <c r="C105" i="1"/>
  <c r="C106" i="1"/>
  <c r="C107" i="1"/>
  <c r="C108" i="1"/>
  <c r="C109" i="1"/>
  <c r="C110" i="1"/>
  <c r="C111" i="1"/>
  <c r="C112" i="1"/>
  <c r="C60" i="1"/>
  <c r="C77" i="1"/>
  <c r="C78" i="1"/>
  <c r="C79" i="1"/>
  <c r="C80" i="1"/>
  <c r="C81" i="1"/>
  <c r="C82" i="1"/>
  <c r="C83" i="1"/>
  <c r="C84" i="1"/>
  <c r="O280" i="1"/>
  <c r="P280" i="1"/>
  <c r="Q280" i="1"/>
  <c r="R280" i="1"/>
  <c r="S280" i="1"/>
  <c r="T280" i="1"/>
  <c r="U280" i="1"/>
  <c r="V280" i="1"/>
  <c r="W280" i="1"/>
  <c r="O284" i="1"/>
  <c r="P284" i="1"/>
  <c r="Q284" i="1"/>
  <c r="R284" i="1"/>
  <c r="S284" i="1"/>
  <c r="T284" i="1"/>
  <c r="U284" i="1"/>
  <c r="V284" i="1"/>
  <c r="W284" i="1"/>
  <c r="X284" i="1"/>
  <c r="O285" i="1"/>
  <c r="P285" i="1"/>
  <c r="Q285" i="1"/>
  <c r="R285" i="1"/>
  <c r="S285" i="1"/>
  <c r="T285" i="1"/>
  <c r="U285" i="1"/>
  <c r="V285" i="1"/>
  <c r="W285" i="1"/>
  <c r="X285" i="1"/>
  <c r="O286" i="1"/>
  <c r="P286" i="1"/>
  <c r="Q286" i="1"/>
  <c r="R286" i="1"/>
  <c r="S286" i="1"/>
  <c r="T286" i="1"/>
  <c r="U286" i="1"/>
  <c r="V286" i="1"/>
  <c r="W286" i="1"/>
  <c r="X286" i="1"/>
  <c r="O287" i="1"/>
  <c r="P287" i="1"/>
  <c r="Q287" i="1"/>
  <c r="R287" i="1"/>
  <c r="S287" i="1"/>
  <c r="T287" i="1"/>
  <c r="U287" i="1"/>
  <c r="V287" i="1"/>
  <c r="W287" i="1"/>
  <c r="X287" i="1"/>
  <c r="O288" i="1"/>
  <c r="P288" i="1"/>
  <c r="Q288" i="1"/>
  <c r="R288" i="1"/>
  <c r="S288" i="1"/>
  <c r="T288" i="1"/>
  <c r="U288" i="1"/>
  <c r="V288" i="1"/>
  <c r="W288" i="1"/>
  <c r="X288" i="1"/>
  <c r="O289" i="1"/>
  <c r="P289" i="1"/>
  <c r="Q289" i="1"/>
  <c r="R289" i="1"/>
  <c r="S289" i="1"/>
  <c r="T289" i="1"/>
  <c r="U289" i="1"/>
  <c r="V289" i="1"/>
  <c r="W289" i="1"/>
  <c r="X289" i="1"/>
  <c r="O290" i="1"/>
  <c r="P290" i="1"/>
  <c r="Q290" i="1"/>
  <c r="R290" i="1"/>
  <c r="S290" i="1"/>
  <c r="T290" i="1"/>
  <c r="U290" i="1"/>
  <c r="V290" i="1"/>
  <c r="W290" i="1"/>
  <c r="X290" i="1"/>
  <c r="O291" i="1"/>
  <c r="P291" i="1"/>
  <c r="Q291" i="1"/>
  <c r="R291" i="1"/>
  <c r="S291" i="1"/>
  <c r="T291" i="1"/>
  <c r="U291" i="1"/>
  <c r="V291" i="1"/>
  <c r="W291" i="1"/>
  <c r="X291" i="1"/>
  <c r="O292" i="1"/>
  <c r="P292" i="1"/>
  <c r="Q292" i="1"/>
  <c r="R292" i="1"/>
  <c r="S292" i="1"/>
  <c r="T292" i="1"/>
  <c r="U292" i="1"/>
  <c r="V292" i="1"/>
  <c r="W292" i="1"/>
  <c r="X292" i="1"/>
  <c r="O293" i="1"/>
  <c r="P293" i="1"/>
  <c r="Q293" i="1"/>
  <c r="R293" i="1"/>
  <c r="S293" i="1"/>
  <c r="T293" i="1"/>
  <c r="U293" i="1"/>
  <c r="V293" i="1"/>
  <c r="W293" i="1"/>
  <c r="X293" i="1"/>
  <c r="O294" i="1"/>
  <c r="P294" i="1"/>
  <c r="Q294" i="1"/>
  <c r="R294" i="1"/>
  <c r="S294" i="1"/>
  <c r="T294" i="1"/>
  <c r="U294" i="1"/>
  <c r="V294" i="1"/>
  <c r="W294" i="1"/>
  <c r="X294" i="1"/>
  <c r="O295" i="1"/>
  <c r="P295" i="1"/>
  <c r="Q295" i="1"/>
  <c r="R295" i="1"/>
  <c r="S295" i="1"/>
  <c r="T295" i="1"/>
  <c r="U295" i="1"/>
  <c r="V295" i="1"/>
  <c r="W295" i="1"/>
  <c r="X295" i="1"/>
  <c r="O296" i="1"/>
  <c r="P296" i="1"/>
  <c r="Q296" i="1"/>
  <c r="R296" i="1"/>
  <c r="S296" i="1"/>
  <c r="T296" i="1"/>
  <c r="U296" i="1"/>
  <c r="V296" i="1"/>
  <c r="W296" i="1"/>
  <c r="X296" i="1"/>
  <c r="O297" i="1"/>
  <c r="P297" i="1"/>
  <c r="Q297" i="1"/>
  <c r="R297" i="1"/>
  <c r="S297" i="1"/>
  <c r="T297" i="1"/>
  <c r="U297" i="1"/>
  <c r="V297" i="1"/>
  <c r="W297" i="1"/>
  <c r="X297" i="1"/>
  <c r="O298" i="1"/>
  <c r="P298" i="1"/>
  <c r="Q298" i="1"/>
  <c r="R298" i="1"/>
  <c r="S298" i="1"/>
  <c r="T298" i="1"/>
  <c r="U298" i="1"/>
  <c r="V298" i="1"/>
  <c r="W298" i="1"/>
  <c r="X298" i="1"/>
  <c r="O299" i="1"/>
  <c r="P299" i="1"/>
  <c r="Q299" i="1"/>
  <c r="R299" i="1"/>
  <c r="S299" i="1"/>
  <c r="T299" i="1"/>
  <c r="U299" i="1"/>
  <c r="V299" i="1"/>
  <c r="W299" i="1"/>
  <c r="X299" i="1"/>
  <c r="O300" i="1"/>
  <c r="P300" i="1"/>
  <c r="Q300" i="1"/>
  <c r="R300" i="1"/>
  <c r="S300" i="1"/>
  <c r="T300" i="1"/>
  <c r="U300" i="1"/>
  <c r="V300" i="1"/>
  <c r="W300" i="1"/>
  <c r="X300" i="1"/>
  <c r="O301" i="1"/>
  <c r="P301" i="1"/>
  <c r="Q301" i="1"/>
  <c r="R301" i="1"/>
  <c r="S301" i="1"/>
  <c r="T301" i="1"/>
  <c r="U301" i="1"/>
  <c r="V301" i="1"/>
  <c r="W301" i="1"/>
  <c r="X301" i="1"/>
  <c r="O302" i="1"/>
  <c r="P302" i="1"/>
  <c r="Q302" i="1"/>
  <c r="R302" i="1"/>
  <c r="S302" i="1"/>
  <c r="T302" i="1"/>
  <c r="U302" i="1"/>
  <c r="V302" i="1"/>
  <c r="W302" i="1"/>
  <c r="X302" i="1"/>
  <c r="O303" i="1"/>
  <c r="P303" i="1"/>
  <c r="Q303" i="1"/>
  <c r="R303" i="1"/>
  <c r="S303" i="1"/>
  <c r="T303" i="1"/>
  <c r="U303" i="1"/>
  <c r="V303" i="1"/>
  <c r="W303" i="1"/>
  <c r="X303" i="1"/>
  <c r="O304" i="1"/>
  <c r="P304" i="1"/>
  <c r="Q304" i="1"/>
  <c r="R304" i="1"/>
  <c r="S304" i="1"/>
  <c r="T304" i="1"/>
  <c r="U304" i="1"/>
  <c r="V304" i="1"/>
  <c r="W304" i="1"/>
  <c r="X304" i="1"/>
  <c r="O305" i="1"/>
  <c r="P305" i="1"/>
  <c r="Q305" i="1"/>
  <c r="R305" i="1"/>
  <c r="S305" i="1"/>
  <c r="T305" i="1"/>
  <c r="U305" i="1"/>
  <c r="V305" i="1"/>
  <c r="W305" i="1"/>
  <c r="X305" i="1"/>
  <c r="O306" i="1"/>
  <c r="P306" i="1"/>
  <c r="Q306" i="1"/>
  <c r="R306" i="1"/>
  <c r="S306" i="1"/>
  <c r="T306" i="1"/>
  <c r="U306" i="1"/>
  <c r="V306" i="1"/>
  <c r="W306" i="1"/>
  <c r="O307" i="1"/>
  <c r="P307" i="1"/>
  <c r="Q307" i="1"/>
  <c r="R307" i="1"/>
  <c r="S307" i="1"/>
  <c r="T307" i="1"/>
  <c r="U307" i="1"/>
  <c r="V307" i="1"/>
  <c r="W307" i="1"/>
  <c r="O308" i="1"/>
  <c r="P308" i="1"/>
  <c r="Q308" i="1"/>
  <c r="R308" i="1"/>
  <c r="S308" i="1"/>
  <c r="T308" i="1"/>
  <c r="U308" i="1"/>
  <c r="V308" i="1"/>
  <c r="W308" i="1"/>
  <c r="K334" i="1"/>
  <c r="L334" i="1"/>
  <c r="M334" i="1"/>
  <c r="N334" i="1"/>
  <c r="O334" i="1"/>
  <c r="P334" i="1"/>
  <c r="Q334" i="1"/>
  <c r="R334" i="1"/>
  <c r="K335" i="1"/>
  <c r="L335" i="1"/>
  <c r="M335" i="1"/>
  <c r="N335" i="1"/>
  <c r="O335" i="1"/>
  <c r="P335" i="1"/>
  <c r="Q335" i="1"/>
  <c r="R335" i="1"/>
  <c r="K336" i="1"/>
  <c r="L336" i="1"/>
  <c r="M336" i="1"/>
  <c r="N336" i="1"/>
  <c r="O336" i="1"/>
  <c r="P336" i="1"/>
  <c r="Q336" i="1"/>
  <c r="R336" i="1"/>
  <c r="K337" i="1"/>
  <c r="L337" i="1"/>
  <c r="M337" i="1"/>
  <c r="N337" i="1"/>
  <c r="O337" i="1"/>
  <c r="P337" i="1"/>
  <c r="Q337" i="1"/>
  <c r="R337" i="1"/>
  <c r="K338" i="1"/>
  <c r="L338" i="1"/>
  <c r="M338" i="1"/>
  <c r="N338" i="1"/>
  <c r="O338" i="1"/>
  <c r="P338" i="1"/>
  <c r="Q338" i="1"/>
  <c r="R338" i="1"/>
  <c r="K339" i="1"/>
  <c r="L339" i="1"/>
  <c r="M339" i="1"/>
  <c r="N339" i="1"/>
  <c r="O339" i="1"/>
  <c r="P339" i="1"/>
  <c r="Q339" i="1"/>
  <c r="R339" i="1"/>
  <c r="K340" i="1"/>
  <c r="L340" i="1"/>
  <c r="M340" i="1"/>
  <c r="N340" i="1"/>
  <c r="O340" i="1"/>
  <c r="P340" i="1"/>
  <c r="Q340" i="1"/>
  <c r="R340" i="1"/>
  <c r="K341" i="1"/>
  <c r="L341" i="1"/>
  <c r="M341" i="1"/>
  <c r="N341" i="1"/>
  <c r="O341" i="1"/>
  <c r="P341" i="1"/>
  <c r="Q341" i="1"/>
  <c r="R341" i="1"/>
  <c r="K342" i="1"/>
  <c r="L342" i="1"/>
  <c r="M342" i="1"/>
  <c r="N342" i="1"/>
  <c r="O342" i="1"/>
  <c r="P342" i="1"/>
  <c r="Q342" i="1"/>
  <c r="R342" i="1"/>
  <c r="K343" i="1"/>
  <c r="L343" i="1"/>
  <c r="M343" i="1"/>
  <c r="N343" i="1"/>
  <c r="O343" i="1"/>
  <c r="P343" i="1"/>
  <c r="Q343" i="1"/>
  <c r="R343" i="1"/>
  <c r="K344" i="1"/>
  <c r="L344" i="1"/>
  <c r="M344" i="1"/>
  <c r="N344" i="1"/>
  <c r="O344" i="1"/>
  <c r="P344" i="1"/>
  <c r="Q344" i="1"/>
  <c r="R344" i="1"/>
  <c r="K345" i="1"/>
  <c r="L345" i="1"/>
  <c r="M345" i="1"/>
  <c r="N345" i="1"/>
  <c r="O345" i="1"/>
  <c r="P345" i="1"/>
  <c r="Q345" i="1"/>
  <c r="R345" i="1"/>
  <c r="K346" i="1"/>
  <c r="L346" i="1"/>
  <c r="M346" i="1"/>
  <c r="N346" i="1"/>
  <c r="O346" i="1"/>
  <c r="P346" i="1"/>
  <c r="Q346" i="1"/>
  <c r="R346" i="1"/>
  <c r="K347" i="1"/>
  <c r="L347" i="1"/>
  <c r="M347" i="1"/>
  <c r="N347" i="1"/>
  <c r="O347" i="1"/>
  <c r="P347" i="1"/>
  <c r="Q347" i="1"/>
  <c r="R347" i="1"/>
  <c r="K348" i="1"/>
  <c r="L348" i="1"/>
  <c r="M348" i="1"/>
  <c r="N348" i="1"/>
  <c r="O348" i="1"/>
  <c r="P348" i="1"/>
  <c r="Q348" i="1"/>
  <c r="R348" i="1"/>
  <c r="K349" i="1"/>
  <c r="L349" i="1"/>
  <c r="M349" i="1"/>
  <c r="N349" i="1"/>
  <c r="O349" i="1"/>
  <c r="P349" i="1"/>
  <c r="Q349" i="1"/>
  <c r="R349" i="1"/>
  <c r="K350" i="1"/>
  <c r="L350" i="1"/>
  <c r="M350" i="1"/>
  <c r="N350" i="1"/>
  <c r="O350" i="1"/>
  <c r="P350" i="1"/>
  <c r="Q350" i="1"/>
  <c r="R350" i="1"/>
  <c r="K351" i="1"/>
  <c r="L351" i="1"/>
  <c r="M351" i="1"/>
  <c r="N351" i="1"/>
  <c r="O351" i="1"/>
  <c r="P351" i="1"/>
  <c r="Q351" i="1"/>
  <c r="R351" i="1"/>
  <c r="K352" i="1"/>
  <c r="L352" i="1"/>
  <c r="M352" i="1"/>
  <c r="N352" i="1"/>
  <c r="O352" i="1"/>
  <c r="P352" i="1"/>
  <c r="Q352" i="1"/>
  <c r="R352" i="1"/>
  <c r="K353" i="1"/>
  <c r="L353" i="1"/>
  <c r="M353" i="1"/>
  <c r="N353" i="1"/>
  <c r="O353" i="1"/>
  <c r="P353" i="1"/>
  <c r="Q353" i="1"/>
  <c r="R353" i="1"/>
  <c r="K354" i="1"/>
  <c r="L354" i="1"/>
  <c r="M354" i="1"/>
  <c r="N354" i="1"/>
  <c r="O354" i="1"/>
  <c r="P354" i="1"/>
  <c r="Q354" i="1"/>
  <c r="R354" i="1"/>
  <c r="K355" i="1"/>
  <c r="L355" i="1"/>
  <c r="M355" i="1"/>
  <c r="N355" i="1"/>
  <c r="O355" i="1"/>
  <c r="P355" i="1"/>
  <c r="Q355" i="1"/>
  <c r="R355" i="1"/>
  <c r="K356" i="1"/>
  <c r="L356" i="1"/>
  <c r="M356" i="1"/>
  <c r="N356" i="1"/>
  <c r="O356" i="1"/>
  <c r="P356" i="1"/>
  <c r="Q356" i="1"/>
  <c r="R356" i="1"/>
  <c r="K357" i="1"/>
  <c r="L357" i="1"/>
  <c r="M357" i="1"/>
  <c r="N357" i="1"/>
  <c r="O357" i="1"/>
  <c r="P357" i="1"/>
  <c r="Q357" i="1"/>
  <c r="R357" i="1"/>
  <c r="K358" i="1"/>
  <c r="L358" i="1"/>
  <c r="M358" i="1"/>
  <c r="N358" i="1"/>
  <c r="O358" i="1"/>
  <c r="P358" i="1"/>
  <c r="Q358" i="1"/>
  <c r="R358" i="1"/>
  <c r="S28" i="1" l="1"/>
  <c r="R28" i="1"/>
  <c r="W25" i="1"/>
  <c r="AL48" i="1"/>
  <c r="X22" i="1"/>
  <c r="T22" i="1"/>
  <c r="AD48" i="1"/>
  <c r="P22" i="1"/>
  <c r="R19" i="1"/>
  <c r="S19" i="1"/>
  <c r="Y27" i="1"/>
  <c r="U27" i="1"/>
  <c r="Q27" i="1"/>
  <c r="W26" i="1"/>
  <c r="Y25" i="1"/>
  <c r="V24" i="1"/>
  <c r="S24" i="1"/>
  <c r="R24" i="1"/>
  <c r="X23" i="1"/>
  <c r="AL49" i="1"/>
  <c r="T23" i="1"/>
  <c r="P23" i="1"/>
  <c r="AD49" i="1"/>
  <c r="W21" i="1"/>
  <c r="Y20" i="1"/>
  <c r="T20" i="1"/>
  <c r="P20" i="1"/>
  <c r="AD46" i="1"/>
  <c r="S174" i="1"/>
  <c r="T169" i="1"/>
  <c r="P16" i="1"/>
  <c r="AD42" i="1"/>
  <c r="P12" i="1"/>
  <c r="AD38" i="1"/>
  <c r="P8" i="1"/>
  <c r="AD34" i="1"/>
  <c r="Q18" i="1"/>
  <c r="Q14" i="1"/>
  <c r="Q10" i="1"/>
  <c r="Q6" i="1"/>
  <c r="S16" i="1"/>
  <c r="R16" i="1"/>
  <c r="S12" i="1"/>
  <c r="R12" i="1"/>
  <c r="S8" i="1"/>
  <c r="R8" i="1"/>
  <c r="T17" i="1"/>
  <c r="T13" i="1"/>
  <c r="T9" i="1"/>
  <c r="T5" i="1"/>
  <c r="U15" i="1"/>
  <c r="U11" i="1"/>
  <c r="U7" i="1"/>
  <c r="V17" i="1"/>
  <c r="V13" i="1"/>
  <c r="V9" i="1"/>
  <c r="V5" i="1"/>
  <c r="W17" i="1"/>
  <c r="W13" i="1"/>
  <c r="W9" i="1"/>
  <c r="W5" i="1"/>
  <c r="AL42" i="1"/>
  <c r="X16" i="1"/>
  <c r="AL38" i="1"/>
  <c r="X12" i="1"/>
  <c r="AL34" i="1"/>
  <c r="X8" i="1"/>
  <c r="Y13" i="1"/>
  <c r="Y9" i="1"/>
  <c r="Y5" i="1"/>
  <c r="Y15" i="1"/>
  <c r="Q155" i="1"/>
  <c r="S167" i="1"/>
  <c r="T165" i="1"/>
  <c r="U163" i="1"/>
  <c r="U28" i="1"/>
  <c r="Q28" i="1"/>
  <c r="V25" i="1"/>
  <c r="R25" i="1"/>
  <c r="S25" i="1"/>
  <c r="W22" i="1"/>
  <c r="V19" i="1"/>
  <c r="Q19" i="1"/>
  <c r="X27" i="1"/>
  <c r="AL53" i="1"/>
  <c r="T27" i="1"/>
  <c r="P27" i="1"/>
  <c r="AD53" i="1"/>
  <c r="V26" i="1"/>
  <c r="R26" i="1"/>
  <c r="S26" i="1"/>
  <c r="Y24" i="1"/>
  <c r="U24" i="1"/>
  <c r="Q24" i="1"/>
  <c r="W23" i="1"/>
  <c r="Y22" i="1"/>
  <c r="V21" i="1"/>
  <c r="R21" i="1"/>
  <c r="S21" i="1"/>
  <c r="AL46" i="1"/>
  <c r="X20" i="1"/>
  <c r="Y19" i="1"/>
  <c r="S169" i="1"/>
  <c r="P15" i="1"/>
  <c r="AD41" i="1"/>
  <c r="P11" i="1"/>
  <c r="AD37" i="1"/>
  <c r="P7" i="1"/>
  <c r="AD33" i="1"/>
  <c r="Q17" i="1"/>
  <c r="Q13" i="1"/>
  <c r="Q9" i="1"/>
  <c r="Q5" i="1"/>
  <c r="R15" i="1"/>
  <c r="S15" i="1"/>
  <c r="R11" i="1"/>
  <c r="S11" i="1"/>
  <c r="R7" i="1"/>
  <c r="S7" i="1"/>
  <c r="T16" i="1"/>
  <c r="T12" i="1"/>
  <c r="T8" i="1"/>
  <c r="U18" i="1"/>
  <c r="U14" i="1"/>
  <c r="U10" i="1"/>
  <c r="U6" i="1"/>
  <c r="V16" i="1"/>
  <c r="V12" i="1"/>
  <c r="V8" i="1"/>
  <c r="W20" i="1"/>
  <c r="W16" i="1"/>
  <c r="W12" i="1"/>
  <c r="W8" i="1"/>
  <c r="X19" i="1"/>
  <c r="AL45" i="1"/>
  <c r="X15" i="1"/>
  <c r="AL41" i="1"/>
  <c r="X11" i="1"/>
  <c r="AL37" i="1"/>
  <c r="AL33" i="1"/>
  <c r="X7" i="1"/>
  <c r="Y12" i="1"/>
  <c r="Y8" i="1"/>
  <c r="Y18" i="1"/>
  <c r="Q159" i="1"/>
  <c r="Q154" i="1"/>
  <c r="U161" i="1"/>
  <c r="V159" i="1"/>
  <c r="W157" i="1"/>
  <c r="AL54" i="1"/>
  <c r="X28" i="1"/>
  <c r="T28" i="1"/>
  <c r="P28" i="1"/>
  <c r="AD54" i="1"/>
  <c r="U25" i="1"/>
  <c r="Q25" i="1"/>
  <c r="V22" i="1"/>
  <c r="R22" i="1"/>
  <c r="S22" i="1"/>
  <c r="U19" i="1"/>
  <c r="P19" i="1"/>
  <c r="AD45" i="1"/>
  <c r="W27" i="1"/>
  <c r="Y26" i="1"/>
  <c r="U26" i="1"/>
  <c r="Q26" i="1"/>
  <c r="AL50" i="1"/>
  <c r="X24" i="1"/>
  <c r="T24" i="1"/>
  <c r="P24" i="1"/>
  <c r="AD50" i="1"/>
  <c r="V23" i="1"/>
  <c r="R23" i="1"/>
  <c r="S23" i="1"/>
  <c r="Y21" i="1"/>
  <c r="U21" i="1"/>
  <c r="Q21" i="1"/>
  <c r="V20" i="1"/>
  <c r="S20" i="1"/>
  <c r="R20" i="1"/>
  <c r="Y14" i="1"/>
  <c r="AD44" i="1"/>
  <c r="P18" i="1"/>
  <c r="AD40" i="1"/>
  <c r="P14" i="1"/>
  <c r="AD36" i="1"/>
  <c r="P10" i="1"/>
  <c r="AD32" i="1"/>
  <c r="P6" i="1"/>
  <c r="Q16" i="1"/>
  <c r="Q12" i="1"/>
  <c r="Q8" i="1"/>
  <c r="R18" i="1"/>
  <c r="S18" i="1"/>
  <c r="R14" i="1"/>
  <c r="S14" i="1"/>
  <c r="R10" i="1"/>
  <c r="S10" i="1"/>
  <c r="S6" i="1"/>
  <c r="R6" i="1"/>
  <c r="T19" i="1"/>
  <c r="T15" i="1"/>
  <c r="T11" i="1"/>
  <c r="T7" i="1"/>
  <c r="U17" i="1"/>
  <c r="U13" i="1"/>
  <c r="U9" i="1"/>
  <c r="U5" i="1"/>
  <c r="V15" i="1"/>
  <c r="V11" i="1"/>
  <c r="V7" i="1"/>
  <c r="W19" i="1"/>
  <c r="W15" i="1"/>
  <c r="W11" i="1"/>
  <c r="W7" i="1"/>
  <c r="AL44" i="1"/>
  <c r="X18" i="1"/>
  <c r="AL40" i="1"/>
  <c r="X14" i="1"/>
  <c r="AL36" i="1"/>
  <c r="X10" i="1"/>
  <c r="AL32" i="1"/>
  <c r="X6" i="1"/>
  <c r="Y11" i="1"/>
  <c r="Y7" i="1"/>
  <c r="Y17" i="1"/>
  <c r="P161" i="1"/>
  <c r="Q167" i="1"/>
  <c r="Q158" i="1"/>
  <c r="U160" i="1"/>
  <c r="V158" i="1"/>
  <c r="W156" i="1"/>
  <c r="W28" i="1"/>
  <c r="AL51" i="1"/>
  <c r="X25" i="1"/>
  <c r="T25" i="1"/>
  <c r="AD51" i="1"/>
  <c r="P25" i="1"/>
  <c r="U22" i="1"/>
  <c r="Q22" i="1"/>
  <c r="V27" i="1"/>
  <c r="R27" i="1"/>
  <c r="S27" i="1"/>
  <c r="AL52" i="1"/>
  <c r="X26" i="1"/>
  <c r="T26" i="1"/>
  <c r="AD52" i="1"/>
  <c r="P26" i="1"/>
  <c r="W24" i="1"/>
  <c r="U23" i="1"/>
  <c r="Q23" i="1"/>
  <c r="AL47" i="1"/>
  <c r="X21" i="1"/>
  <c r="T21" i="1"/>
  <c r="AD47" i="1"/>
  <c r="P21" i="1"/>
  <c r="U20" i="1"/>
  <c r="Q20" i="1"/>
  <c r="AD43" i="1"/>
  <c r="P17" i="1"/>
  <c r="AD39" i="1"/>
  <c r="P13" i="1"/>
  <c r="AD35" i="1"/>
  <c r="P9" i="1"/>
  <c r="AD31" i="1"/>
  <c r="P5" i="1"/>
  <c r="Q15" i="1"/>
  <c r="Q11" i="1"/>
  <c r="Q7" i="1"/>
  <c r="R17" i="1"/>
  <c r="S17" i="1"/>
  <c r="R13" i="1"/>
  <c r="S13" i="1"/>
  <c r="R9" i="1"/>
  <c r="S9" i="1"/>
  <c r="R5" i="1"/>
  <c r="S5" i="1"/>
  <c r="T18" i="1"/>
  <c r="T14" i="1"/>
  <c r="T10" i="1"/>
  <c r="T6" i="1"/>
  <c r="U16" i="1"/>
  <c r="U12" i="1"/>
  <c r="U8" i="1"/>
  <c r="V18" i="1"/>
  <c r="V14" i="1"/>
  <c r="V10" i="1"/>
  <c r="V6" i="1"/>
  <c r="W18" i="1"/>
  <c r="W14" i="1"/>
  <c r="W10" i="1"/>
  <c r="W6" i="1"/>
  <c r="X17" i="1"/>
  <c r="AL43" i="1"/>
  <c r="AL39" i="1"/>
  <c r="X13" i="1"/>
  <c r="X9" i="1"/>
  <c r="AL35" i="1"/>
  <c r="AL31" i="1"/>
  <c r="X5" i="1"/>
  <c r="Y10" i="1"/>
  <c r="Y6" i="1"/>
  <c r="Y16" i="1"/>
  <c r="Q166" i="1"/>
  <c r="Q156" i="1"/>
  <c r="R154" i="1"/>
  <c r="T166" i="1"/>
  <c r="U164" i="1"/>
  <c r="V161" i="1"/>
  <c r="P162" i="1"/>
  <c r="W159" i="1"/>
  <c r="W169" i="1"/>
  <c r="R156" i="1"/>
  <c r="S154" i="1"/>
  <c r="U166" i="1"/>
  <c r="V163" i="1"/>
  <c r="W161" i="1"/>
  <c r="X159" i="1"/>
  <c r="V160" i="1"/>
  <c r="V169" i="1"/>
  <c r="R155" i="1"/>
  <c r="T167" i="1"/>
  <c r="U165" i="1"/>
  <c r="V162" i="1"/>
  <c r="W160" i="1"/>
  <c r="X158" i="1"/>
  <c r="P158" i="1"/>
  <c r="S166" i="1"/>
  <c r="T164" i="1"/>
  <c r="P160" i="1"/>
  <c r="R169" i="1"/>
  <c r="P157" i="1"/>
  <c r="R167" i="1"/>
  <c r="S165" i="1"/>
  <c r="T163" i="1"/>
  <c r="P156" i="1"/>
  <c r="R166" i="1"/>
  <c r="S164" i="1"/>
  <c r="T162" i="1"/>
  <c r="U159" i="1"/>
  <c r="V157" i="1"/>
  <c r="W155" i="1"/>
  <c r="R165" i="1"/>
  <c r="S163" i="1"/>
  <c r="T161" i="1"/>
  <c r="U158" i="1"/>
  <c r="V156" i="1"/>
  <c r="W154" i="1"/>
  <c r="R164" i="1"/>
  <c r="S162" i="1"/>
  <c r="T160" i="1"/>
  <c r="U157" i="1"/>
  <c r="V155" i="1"/>
  <c r="W168" i="1"/>
  <c r="R163" i="1"/>
  <c r="S161" i="1"/>
  <c r="T159" i="1"/>
  <c r="U156" i="1"/>
  <c r="V154" i="1"/>
  <c r="V168" i="1"/>
  <c r="R162" i="1"/>
  <c r="S160" i="1"/>
  <c r="T158" i="1"/>
  <c r="U155" i="1"/>
  <c r="W167" i="1"/>
  <c r="P134" i="1"/>
  <c r="P163" i="1" s="1"/>
  <c r="U168" i="1"/>
  <c r="Q165" i="1"/>
  <c r="R161" i="1"/>
  <c r="S159" i="1"/>
  <c r="T157" i="1"/>
  <c r="U154" i="1"/>
  <c r="W166" i="1"/>
  <c r="T168" i="1"/>
  <c r="Q164" i="1"/>
  <c r="R160" i="1"/>
  <c r="S158" i="1"/>
  <c r="T156" i="1"/>
  <c r="V167" i="1"/>
  <c r="W165" i="1"/>
  <c r="P159" i="1"/>
  <c r="S168" i="1"/>
  <c r="P166" i="1"/>
  <c r="Q163" i="1"/>
  <c r="R159" i="1"/>
  <c r="S157" i="1"/>
  <c r="T155" i="1"/>
  <c r="V166" i="1"/>
  <c r="W164" i="1"/>
  <c r="R168" i="1"/>
  <c r="P165" i="1"/>
  <c r="Q161" i="1"/>
  <c r="R158" i="1"/>
  <c r="S156" i="1"/>
  <c r="T154" i="1"/>
  <c r="V165" i="1"/>
  <c r="W163" i="1"/>
  <c r="W158" i="1"/>
  <c r="P164" i="1"/>
  <c r="Q160" i="1"/>
  <c r="R157" i="1"/>
  <c r="S155" i="1"/>
  <c r="U167" i="1"/>
  <c r="V164" i="1"/>
  <c r="W162" i="1"/>
  <c r="X165" i="1"/>
  <c r="X155" i="1"/>
  <c r="X168" i="1"/>
  <c r="X164" i="1"/>
  <c r="X154" i="1"/>
  <c r="X163" i="1"/>
  <c r="X167" i="1"/>
  <c r="X162" i="1"/>
  <c r="X166" i="1"/>
  <c r="X161" i="1"/>
  <c r="X169" i="1"/>
  <c r="X160" i="1"/>
  <c r="P174" i="1"/>
  <c r="P167" i="1"/>
  <c r="U162" i="1"/>
  <c r="Q162" i="1"/>
  <c r="Q157" i="1"/>
  <c r="X174" i="1"/>
  <c r="V174" i="1"/>
  <c r="Q171" i="1"/>
  <c r="R174" i="1"/>
  <c r="X177" i="1"/>
  <c r="W170" i="1"/>
  <c r="W177" i="1"/>
  <c r="V170" i="1"/>
  <c r="V177" i="1"/>
  <c r="U170" i="1"/>
  <c r="T176" i="1"/>
  <c r="S176" i="1"/>
  <c r="T174" i="1"/>
  <c r="P172" i="1"/>
  <c r="R170" i="1"/>
  <c r="P170" i="1"/>
  <c r="Q170" i="1"/>
  <c r="Q175" i="1"/>
  <c r="S173" i="1"/>
  <c r="U171" i="1"/>
  <c r="R173" i="1"/>
  <c r="V176" i="1"/>
  <c r="Q173" i="1"/>
  <c r="S171" i="1"/>
  <c r="P175" i="1"/>
  <c r="T171" i="1"/>
  <c r="U176" i="1"/>
  <c r="W174" i="1"/>
  <c r="R171" i="1"/>
  <c r="X176" i="1"/>
  <c r="W176" i="1"/>
  <c r="X175" i="1"/>
  <c r="X170" i="1"/>
  <c r="S172" i="1"/>
  <c r="U172" i="1"/>
  <c r="U177" i="1"/>
  <c r="T170" i="1"/>
  <c r="T177" i="1"/>
  <c r="V175" i="1"/>
  <c r="X173" i="1"/>
  <c r="Q172" i="1"/>
  <c r="S170" i="1"/>
  <c r="W172" i="1"/>
  <c r="R176" i="1"/>
  <c r="R172" i="1"/>
  <c r="U175" i="1"/>
  <c r="W175" i="1"/>
  <c r="W173" i="1"/>
  <c r="T172" i="1"/>
  <c r="T175" i="1"/>
  <c r="X171" i="1"/>
  <c r="Q177" i="1"/>
  <c r="S175" i="1"/>
  <c r="U173" i="1"/>
  <c r="W171" i="1"/>
  <c r="X172" i="1"/>
  <c r="V172" i="1"/>
  <c r="S177" i="1"/>
  <c r="R177" i="1"/>
  <c r="V173" i="1"/>
  <c r="R175" i="1"/>
  <c r="T173" i="1"/>
  <c r="V171" i="1"/>
  <c r="Q176" i="1"/>
  <c r="P173" i="1"/>
  <c r="P139" i="1"/>
  <c r="P168" i="1" s="1"/>
  <c r="Q174" i="1"/>
  <c r="Q169" i="1"/>
  <c r="P169" i="1"/>
  <c r="P148" i="1"/>
  <c r="P177" i="1" s="1"/>
  <c r="R153" i="1"/>
  <c r="P176" i="1"/>
  <c r="P142" i="1"/>
  <c r="P171" i="1" s="1"/>
  <c r="Y114" i="1"/>
  <c r="Z36" i="9"/>
  <c r="Z37" i="9" s="1"/>
  <c r="Z38" i="9" s="1"/>
  <c r="Z39" i="9" s="1"/>
  <c r="Z40" i="9" s="1"/>
  <c r="Z41" i="9" s="1"/>
  <c r="Z42" i="9" s="1"/>
  <c r="Z43" i="9" s="1"/>
  <c r="Z44" i="9" s="1"/>
  <c r="Z45" i="9" s="1"/>
  <c r="Z46" i="9" s="1"/>
  <c r="Z47" i="9" s="1"/>
  <c r="Z48" i="9" s="1"/>
  <c r="Z49" i="9" s="1"/>
  <c r="Z50" i="9" s="1"/>
  <c r="Z51" i="9" s="1"/>
  <c r="Z52" i="9" s="1"/>
  <c r="AK47" i="1" l="1"/>
  <c r="AK78" i="1" s="1"/>
  <c r="AJ47" i="1"/>
  <c r="AJ78" i="1" s="1"/>
  <c r="AI47" i="1"/>
  <c r="AI78" i="1" s="1"/>
  <c r="AH47" i="1"/>
  <c r="AH78" i="1" s="1"/>
  <c r="AG47" i="1"/>
  <c r="AG78" i="1" s="1"/>
  <c r="AF47" i="1"/>
  <c r="AF78" i="1" s="1"/>
  <c r="AE47" i="1"/>
  <c r="AE78" i="1" s="1"/>
  <c r="AK33" i="1"/>
  <c r="AK64" i="1" s="1"/>
  <c r="AJ33" i="1"/>
  <c r="AJ64" i="1" s="1"/>
  <c r="AI33" i="1"/>
  <c r="AI64" i="1" s="1"/>
  <c r="AH33" i="1"/>
  <c r="AH64" i="1" s="1"/>
  <c r="AG33" i="1"/>
  <c r="AG64" i="1" s="1"/>
  <c r="AF33" i="1"/>
  <c r="AF64" i="1" s="1"/>
  <c r="AE33" i="1"/>
  <c r="AE64" i="1" s="1"/>
  <c r="AK31" i="1"/>
  <c r="AK62" i="1" s="1"/>
  <c r="AJ31" i="1"/>
  <c r="AJ62" i="1" s="1"/>
  <c r="AI31" i="1"/>
  <c r="AI62" i="1" s="1"/>
  <c r="AH31" i="1"/>
  <c r="AH62" i="1" s="1"/>
  <c r="AG31" i="1"/>
  <c r="AG62" i="1" s="1"/>
  <c r="AF31" i="1"/>
  <c r="AF62" i="1" s="1"/>
  <c r="AE31" i="1"/>
  <c r="AE62" i="1" s="1"/>
  <c r="AK39" i="1"/>
  <c r="AK70" i="1" s="1"/>
  <c r="AJ39" i="1"/>
  <c r="AJ70" i="1" s="1"/>
  <c r="AI39" i="1"/>
  <c r="AI70" i="1" s="1"/>
  <c r="AH39" i="1"/>
  <c r="AH70" i="1" s="1"/>
  <c r="AG39" i="1"/>
  <c r="AG70" i="1" s="1"/>
  <c r="AF39" i="1"/>
  <c r="AF70" i="1" s="1"/>
  <c r="AE39" i="1"/>
  <c r="AE70" i="1" s="1"/>
  <c r="AK52" i="1"/>
  <c r="AK83" i="1" s="1"/>
  <c r="AJ52" i="1"/>
  <c r="AJ83" i="1" s="1"/>
  <c r="AI52" i="1"/>
  <c r="AI83" i="1" s="1"/>
  <c r="AH52" i="1"/>
  <c r="AH83" i="1" s="1"/>
  <c r="AG52" i="1"/>
  <c r="AG83" i="1" s="1"/>
  <c r="AF52" i="1"/>
  <c r="AF83" i="1" s="1"/>
  <c r="AE52" i="1"/>
  <c r="AE83" i="1" s="1"/>
  <c r="AK51" i="1"/>
  <c r="AK82" i="1" s="1"/>
  <c r="AJ51" i="1"/>
  <c r="AJ82" i="1" s="1"/>
  <c r="AI51" i="1"/>
  <c r="AI82" i="1" s="1"/>
  <c r="AH51" i="1"/>
  <c r="AH82" i="1" s="1"/>
  <c r="AG51" i="1"/>
  <c r="AG82" i="1" s="1"/>
  <c r="AF51" i="1"/>
  <c r="AF82" i="1" s="1"/>
  <c r="AE51" i="1"/>
  <c r="AE82" i="1" s="1"/>
  <c r="AK36" i="1"/>
  <c r="AK67" i="1" s="1"/>
  <c r="AJ36" i="1"/>
  <c r="AJ67" i="1" s="1"/>
  <c r="AI36" i="1"/>
  <c r="AI67" i="1" s="1"/>
  <c r="AH36" i="1"/>
  <c r="AH67" i="1" s="1"/>
  <c r="AG36" i="1"/>
  <c r="AG67" i="1" s="1"/>
  <c r="AF36" i="1"/>
  <c r="AF67" i="1" s="1"/>
  <c r="AE36" i="1"/>
  <c r="AE67" i="1" s="1"/>
  <c r="AK44" i="1"/>
  <c r="AK75" i="1" s="1"/>
  <c r="AJ44" i="1"/>
  <c r="AJ75" i="1" s="1"/>
  <c r="AI44" i="1"/>
  <c r="AI75" i="1" s="1"/>
  <c r="AH44" i="1"/>
  <c r="AH75" i="1" s="1"/>
  <c r="AG44" i="1"/>
  <c r="AG75" i="1" s="1"/>
  <c r="AF44" i="1"/>
  <c r="AF75" i="1" s="1"/>
  <c r="AE44" i="1"/>
  <c r="AE75" i="1" s="1"/>
  <c r="AJ54" i="1"/>
  <c r="AJ85" i="1" s="1"/>
  <c r="AH54" i="1"/>
  <c r="AH85" i="1" s="1"/>
  <c r="AF54" i="1"/>
  <c r="AF85" i="1" s="1"/>
  <c r="AI54" i="1"/>
  <c r="AI85" i="1" s="1"/>
  <c r="AG54" i="1"/>
  <c r="AG85" i="1" s="1"/>
  <c r="AK54" i="1"/>
  <c r="AK85" i="1" s="1"/>
  <c r="AE54" i="1"/>
  <c r="AE85" i="1" s="1"/>
  <c r="AK37" i="1"/>
  <c r="AK68" i="1" s="1"/>
  <c r="AJ37" i="1"/>
  <c r="AJ68" i="1" s="1"/>
  <c r="AI37" i="1"/>
  <c r="AI68" i="1" s="1"/>
  <c r="AH37" i="1"/>
  <c r="AH68" i="1" s="1"/>
  <c r="AG37" i="1"/>
  <c r="AG68" i="1" s="1"/>
  <c r="AF37" i="1"/>
  <c r="AF68" i="1" s="1"/>
  <c r="AE37" i="1"/>
  <c r="AE68" i="1" s="1"/>
  <c r="AK45" i="1"/>
  <c r="AK76" i="1" s="1"/>
  <c r="AJ45" i="1"/>
  <c r="AJ76" i="1" s="1"/>
  <c r="AI45" i="1"/>
  <c r="AI76" i="1" s="1"/>
  <c r="AH45" i="1"/>
  <c r="AH76" i="1" s="1"/>
  <c r="AG45" i="1"/>
  <c r="AG76" i="1" s="1"/>
  <c r="AF45" i="1"/>
  <c r="AF76" i="1" s="1"/>
  <c r="AE45" i="1"/>
  <c r="AE76" i="1" s="1"/>
  <c r="AJ34" i="1"/>
  <c r="AJ65" i="1" s="1"/>
  <c r="AH34" i="1"/>
  <c r="AH65" i="1" s="1"/>
  <c r="AF34" i="1"/>
  <c r="AF65" i="1" s="1"/>
  <c r="AE34" i="1"/>
  <c r="AE65" i="1" s="1"/>
  <c r="AK34" i="1"/>
  <c r="AK65" i="1" s="1"/>
  <c r="AI34" i="1"/>
  <c r="AI65" i="1" s="1"/>
  <c r="AG34" i="1"/>
  <c r="AG65" i="1" s="1"/>
  <c r="AK42" i="1"/>
  <c r="AK73" i="1" s="1"/>
  <c r="AI42" i="1"/>
  <c r="AI73" i="1" s="1"/>
  <c r="AG42" i="1"/>
  <c r="AG73" i="1" s="1"/>
  <c r="AE42" i="1"/>
  <c r="AE73" i="1" s="1"/>
  <c r="AH42" i="1"/>
  <c r="AH73" i="1" s="1"/>
  <c r="AJ42" i="1"/>
  <c r="AJ73" i="1" s="1"/>
  <c r="AF42" i="1"/>
  <c r="AF73" i="1" s="1"/>
  <c r="AK49" i="1"/>
  <c r="AK80" i="1" s="1"/>
  <c r="AJ49" i="1"/>
  <c r="AJ80" i="1" s="1"/>
  <c r="AI49" i="1"/>
  <c r="AI80" i="1" s="1"/>
  <c r="AH49" i="1"/>
  <c r="AH80" i="1" s="1"/>
  <c r="AG49" i="1"/>
  <c r="AG80" i="1" s="1"/>
  <c r="AF49" i="1"/>
  <c r="AF80" i="1" s="1"/>
  <c r="AE49" i="1"/>
  <c r="AE80" i="1" s="1"/>
  <c r="AK48" i="1"/>
  <c r="AK79" i="1" s="1"/>
  <c r="AJ48" i="1"/>
  <c r="AJ79" i="1" s="1"/>
  <c r="AI48" i="1"/>
  <c r="AI79" i="1" s="1"/>
  <c r="AH48" i="1"/>
  <c r="AH79" i="1" s="1"/>
  <c r="AG48" i="1"/>
  <c r="AG79" i="1" s="1"/>
  <c r="AF48" i="1"/>
  <c r="AF79" i="1" s="1"/>
  <c r="AE48" i="1"/>
  <c r="AE79" i="1" s="1"/>
  <c r="AK35" i="1"/>
  <c r="AK66" i="1" s="1"/>
  <c r="AJ35" i="1"/>
  <c r="AJ66" i="1" s="1"/>
  <c r="AI35" i="1"/>
  <c r="AI66" i="1" s="1"/>
  <c r="AH35" i="1"/>
  <c r="AH66" i="1" s="1"/>
  <c r="AG35" i="1"/>
  <c r="AG66" i="1" s="1"/>
  <c r="AF35" i="1"/>
  <c r="AF66" i="1" s="1"/>
  <c r="AE35" i="1"/>
  <c r="AE66" i="1" s="1"/>
  <c r="AK43" i="1"/>
  <c r="AK74" i="1" s="1"/>
  <c r="AJ43" i="1"/>
  <c r="AJ74" i="1" s="1"/>
  <c r="AI43" i="1"/>
  <c r="AI74" i="1" s="1"/>
  <c r="AH43" i="1"/>
  <c r="AH74" i="1" s="1"/>
  <c r="AG43" i="1"/>
  <c r="AG74" i="1" s="1"/>
  <c r="AF43" i="1"/>
  <c r="AF74" i="1" s="1"/>
  <c r="AE43" i="1"/>
  <c r="AE74" i="1" s="1"/>
  <c r="AJ50" i="1"/>
  <c r="AJ81" i="1" s="1"/>
  <c r="AH50" i="1"/>
  <c r="AH81" i="1" s="1"/>
  <c r="AF50" i="1"/>
  <c r="AF81" i="1" s="1"/>
  <c r="AK50" i="1"/>
  <c r="AK81" i="1" s="1"/>
  <c r="AG50" i="1"/>
  <c r="AG81" i="1" s="1"/>
  <c r="AI50" i="1"/>
  <c r="AI81" i="1" s="1"/>
  <c r="AE50" i="1"/>
  <c r="AE81" i="1" s="1"/>
  <c r="AK46" i="1"/>
  <c r="AK77" i="1" s="1"/>
  <c r="AI46" i="1"/>
  <c r="AI77" i="1" s="1"/>
  <c r="AG46" i="1"/>
  <c r="AG77" i="1" s="1"/>
  <c r="AE46" i="1"/>
  <c r="AE77" i="1" s="1"/>
  <c r="AF46" i="1"/>
  <c r="AF77" i="1" s="1"/>
  <c r="AJ46" i="1"/>
  <c r="AJ77" i="1" s="1"/>
  <c r="AH46" i="1"/>
  <c r="AH77" i="1" s="1"/>
  <c r="AK53" i="1"/>
  <c r="AK84" i="1" s="1"/>
  <c r="AJ53" i="1"/>
  <c r="AJ84" i="1" s="1"/>
  <c r="AI53" i="1"/>
  <c r="AI84" i="1" s="1"/>
  <c r="AH53" i="1"/>
  <c r="AH84" i="1" s="1"/>
  <c r="AG53" i="1"/>
  <c r="AG84" i="1" s="1"/>
  <c r="AF53" i="1"/>
  <c r="AF84" i="1" s="1"/>
  <c r="AE53" i="1"/>
  <c r="AE84" i="1" s="1"/>
  <c r="AK32" i="1"/>
  <c r="AK63" i="1" s="1"/>
  <c r="AJ32" i="1"/>
  <c r="AJ63" i="1" s="1"/>
  <c r="AI32" i="1"/>
  <c r="AI63" i="1" s="1"/>
  <c r="AH32" i="1"/>
  <c r="AH63" i="1" s="1"/>
  <c r="AG32" i="1"/>
  <c r="AG63" i="1" s="1"/>
  <c r="AF32" i="1"/>
  <c r="AF63" i="1" s="1"/>
  <c r="AE32" i="1"/>
  <c r="AE63" i="1" s="1"/>
  <c r="AK40" i="1"/>
  <c r="AK71" i="1" s="1"/>
  <c r="AJ40" i="1"/>
  <c r="AJ71" i="1" s="1"/>
  <c r="AI40" i="1"/>
  <c r="AI71" i="1" s="1"/>
  <c r="AH40" i="1"/>
  <c r="AH71" i="1" s="1"/>
  <c r="AG40" i="1"/>
  <c r="AG71" i="1" s="1"/>
  <c r="AF40" i="1"/>
  <c r="AF71" i="1" s="1"/>
  <c r="AE40" i="1"/>
  <c r="AE71" i="1" s="1"/>
  <c r="AK41" i="1"/>
  <c r="AK72" i="1" s="1"/>
  <c r="AJ41" i="1"/>
  <c r="AJ72" i="1" s="1"/>
  <c r="AI41" i="1"/>
  <c r="AI72" i="1" s="1"/>
  <c r="AH41" i="1"/>
  <c r="AH72" i="1" s="1"/>
  <c r="AG41" i="1"/>
  <c r="AG72" i="1" s="1"/>
  <c r="AF41" i="1"/>
  <c r="AF72" i="1" s="1"/>
  <c r="AE41" i="1"/>
  <c r="AE72" i="1" s="1"/>
  <c r="AJ38" i="1"/>
  <c r="AJ69" i="1" s="1"/>
  <c r="AH38" i="1"/>
  <c r="AH69" i="1" s="1"/>
  <c r="AF38" i="1"/>
  <c r="AF69" i="1" s="1"/>
  <c r="AK38" i="1"/>
  <c r="AK69" i="1" s="1"/>
  <c r="AE38" i="1"/>
  <c r="AE69" i="1" s="1"/>
  <c r="AG38" i="1"/>
  <c r="AG69" i="1" s="1"/>
  <c r="AI38" i="1"/>
  <c r="AI69" i="1" s="1"/>
  <c r="Y35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35" i="9"/>
  <c r="F1" i="9"/>
  <c r="A2" i="9"/>
  <c r="B2" i="9"/>
  <c r="C2" i="9"/>
  <c r="D2" i="9"/>
  <c r="E2" i="9"/>
  <c r="F2" i="9"/>
  <c r="G2" i="9"/>
  <c r="H2" i="9"/>
  <c r="I2" i="9"/>
  <c r="J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I122" i="8" l="1"/>
  <c r="C121" i="8"/>
  <c r="D121" i="8"/>
  <c r="E121" i="8"/>
  <c r="F121" i="8"/>
  <c r="G121" i="8"/>
  <c r="H121" i="8"/>
  <c r="I121" i="8"/>
  <c r="C122" i="8"/>
  <c r="D122" i="8"/>
  <c r="E122" i="8"/>
  <c r="F122" i="8"/>
  <c r="G122" i="8"/>
  <c r="H122" i="8"/>
  <c r="C123" i="8"/>
  <c r="D123" i="8"/>
  <c r="E123" i="8"/>
  <c r="F123" i="8"/>
  <c r="G123" i="8"/>
  <c r="H123" i="8"/>
  <c r="I123" i="8"/>
  <c r="C124" i="8"/>
  <c r="D124" i="8"/>
  <c r="E124" i="8"/>
  <c r="F124" i="8"/>
  <c r="G124" i="8"/>
  <c r="H124" i="8"/>
  <c r="I124" i="8"/>
  <c r="I120" i="8"/>
  <c r="D120" i="8"/>
  <c r="E120" i="8"/>
  <c r="F120" i="8"/>
  <c r="G120" i="8"/>
  <c r="H120" i="8"/>
  <c r="C120" i="8"/>
  <c r="Q397" i="1" l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P367" i="1"/>
  <c r="P368" i="1"/>
  <c r="P370" i="1"/>
  <c r="P380" i="1"/>
  <c r="P381" i="1"/>
  <c r="P383" i="1"/>
  <c r="P384" i="1"/>
  <c r="P386" i="1"/>
  <c r="O376" i="1"/>
  <c r="M373" i="1"/>
  <c r="M375" i="1"/>
  <c r="M376" i="1"/>
  <c r="M378" i="1"/>
  <c r="M389" i="1"/>
  <c r="K371" i="1"/>
  <c r="K372" i="1"/>
  <c r="K373" i="1"/>
  <c r="K375" i="1"/>
  <c r="K376" i="1"/>
  <c r="K378" i="1"/>
  <c r="K387" i="1"/>
  <c r="K388" i="1"/>
  <c r="K389" i="1"/>
  <c r="P371" i="1"/>
  <c r="P372" i="1"/>
  <c r="P373" i="1"/>
  <c r="P374" i="1"/>
  <c r="P375" i="1"/>
  <c r="P376" i="1"/>
  <c r="P377" i="1"/>
  <c r="P378" i="1"/>
  <c r="P387" i="1"/>
  <c r="P388" i="1"/>
  <c r="P389" i="1"/>
  <c r="P390" i="1"/>
  <c r="O367" i="1"/>
  <c r="O368" i="1"/>
  <c r="O369" i="1"/>
  <c r="O370" i="1"/>
  <c r="O379" i="1"/>
  <c r="O380" i="1"/>
  <c r="O381" i="1"/>
  <c r="O382" i="1"/>
  <c r="O383" i="1"/>
  <c r="O384" i="1"/>
  <c r="O385" i="1"/>
  <c r="O386" i="1"/>
  <c r="N371" i="1"/>
  <c r="N372" i="1"/>
  <c r="N373" i="1"/>
  <c r="N374" i="1"/>
  <c r="N375" i="1"/>
  <c r="N376" i="1"/>
  <c r="N377" i="1"/>
  <c r="N378" i="1"/>
  <c r="N387" i="1"/>
  <c r="N388" i="1"/>
  <c r="N389" i="1"/>
  <c r="N390" i="1"/>
  <c r="M367" i="1"/>
  <c r="M368" i="1"/>
  <c r="M369" i="1"/>
  <c r="M370" i="1"/>
  <c r="M379" i="1"/>
  <c r="M380" i="1"/>
  <c r="M381" i="1"/>
  <c r="M382" i="1"/>
  <c r="M383" i="1"/>
  <c r="M384" i="1"/>
  <c r="M385" i="1"/>
  <c r="M386" i="1"/>
  <c r="L371" i="1"/>
  <c r="L372" i="1"/>
  <c r="L373" i="1"/>
  <c r="L374" i="1"/>
  <c r="L375" i="1"/>
  <c r="L376" i="1"/>
  <c r="L377" i="1"/>
  <c r="L378" i="1"/>
  <c r="L387" i="1"/>
  <c r="L388" i="1"/>
  <c r="L389" i="1"/>
  <c r="L390" i="1"/>
  <c r="K367" i="1"/>
  <c r="K368" i="1"/>
  <c r="K369" i="1"/>
  <c r="K370" i="1"/>
  <c r="K379" i="1"/>
  <c r="K380" i="1"/>
  <c r="K381" i="1"/>
  <c r="K382" i="1"/>
  <c r="K383" i="1"/>
  <c r="K384" i="1"/>
  <c r="K385" i="1"/>
  <c r="K386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I335" i="1"/>
  <c r="I336" i="1"/>
  <c r="I337" i="1"/>
  <c r="I338" i="1"/>
  <c r="I339" i="1"/>
  <c r="I371" i="1" s="1"/>
  <c r="I340" i="1"/>
  <c r="I341" i="1"/>
  <c r="I342" i="1"/>
  <c r="I343" i="1"/>
  <c r="I375" i="1" s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87" i="1" s="1"/>
  <c r="I356" i="1"/>
  <c r="I357" i="1"/>
  <c r="I358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34" i="1"/>
  <c r="R419" i="1"/>
  <c r="R420" i="1"/>
  <c r="R421" i="1"/>
  <c r="Q419" i="1"/>
  <c r="Q420" i="1"/>
  <c r="Q421" i="1"/>
  <c r="Q366" i="1"/>
  <c r="R366" i="1"/>
  <c r="P366" i="1"/>
  <c r="O366" i="1"/>
  <c r="N384" i="1"/>
  <c r="M388" i="1"/>
  <c r="L380" i="1"/>
  <c r="K366" i="1"/>
  <c r="J334" i="1"/>
  <c r="J366" i="1" s="1"/>
  <c r="I334" i="1"/>
  <c r="J383" i="1" l="1"/>
  <c r="J367" i="1"/>
  <c r="J386" i="1"/>
  <c r="I389" i="1"/>
  <c r="I373" i="1"/>
  <c r="J381" i="1"/>
  <c r="J379" i="1"/>
  <c r="I388" i="1"/>
  <c r="I372" i="1"/>
  <c r="J384" i="1"/>
  <c r="J380" i="1"/>
  <c r="H378" i="1"/>
  <c r="I386" i="1"/>
  <c r="I370" i="1"/>
  <c r="H377" i="1"/>
  <c r="I385" i="1"/>
  <c r="I369" i="1"/>
  <c r="J377" i="1"/>
  <c r="H376" i="1"/>
  <c r="J378" i="1"/>
  <c r="I378" i="1"/>
  <c r="J370" i="1"/>
  <c r="H384" i="1"/>
  <c r="H368" i="1"/>
  <c r="I376" i="1"/>
  <c r="J368" i="1"/>
  <c r="I384" i="1"/>
  <c r="I368" i="1"/>
  <c r="J376" i="1"/>
  <c r="H379" i="1"/>
  <c r="I367" i="1"/>
  <c r="J375" i="1"/>
  <c r="J374" i="1"/>
  <c r="J390" i="1"/>
  <c r="H389" i="1"/>
  <c r="H373" i="1"/>
  <c r="I381" i="1"/>
  <c r="J389" i="1"/>
  <c r="J373" i="1"/>
  <c r="I382" i="1"/>
  <c r="H388" i="1"/>
  <c r="H372" i="1"/>
  <c r="I380" i="1"/>
  <c r="J388" i="1"/>
  <c r="J372" i="1"/>
  <c r="H374" i="1"/>
  <c r="H387" i="1"/>
  <c r="H371" i="1"/>
  <c r="I379" i="1"/>
  <c r="J387" i="1"/>
  <c r="J371" i="1"/>
  <c r="I374" i="1"/>
  <c r="H390" i="1"/>
  <c r="H375" i="1"/>
  <c r="H385" i="1"/>
  <c r="I383" i="1"/>
  <c r="H386" i="1"/>
  <c r="H370" i="1"/>
  <c r="L386" i="1"/>
  <c r="L370" i="1"/>
  <c r="N386" i="1"/>
  <c r="N370" i="1"/>
  <c r="O378" i="1"/>
  <c r="H369" i="1"/>
  <c r="I377" i="1"/>
  <c r="J385" i="1"/>
  <c r="J369" i="1"/>
  <c r="K377" i="1"/>
  <c r="L385" i="1"/>
  <c r="L369" i="1"/>
  <c r="M377" i="1"/>
  <c r="N385" i="1"/>
  <c r="N369" i="1"/>
  <c r="O377" i="1"/>
  <c r="P385" i="1"/>
  <c r="P369" i="1"/>
  <c r="L384" i="1"/>
  <c r="H383" i="1"/>
  <c r="H367" i="1"/>
  <c r="L383" i="1"/>
  <c r="L367" i="1"/>
  <c r="N383" i="1"/>
  <c r="N367" i="1"/>
  <c r="O375" i="1"/>
  <c r="H382" i="1"/>
  <c r="I390" i="1"/>
  <c r="J382" i="1"/>
  <c r="K390" i="1"/>
  <c r="K374" i="1"/>
  <c r="L382" i="1"/>
  <c r="M390" i="1"/>
  <c r="M374" i="1"/>
  <c r="N382" i="1"/>
  <c r="O390" i="1"/>
  <c r="O374" i="1"/>
  <c r="P382" i="1"/>
  <c r="O373" i="1"/>
  <c r="O371" i="1"/>
  <c r="O372" i="1"/>
  <c r="H381" i="1"/>
  <c r="L381" i="1"/>
  <c r="N368" i="1"/>
  <c r="O389" i="1"/>
  <c r="L379" i="1"/>
  <c r="M387" i="1"/>
  <c r="M371" i="1"/>
  <c r="N379" i="1"/>
  <c r="O387" i="1"/>
  <c r="P379" i="1"/>
  <c r="N381" i="1"/>
  <c r="N380" i="1"/>
  <c r="L368" i="1"/>
  <c r="H380" i="1"/>
  <c r="M372" i="1"/>
  <c r="O388" i="1"/>
  <c r="N366" i="1"/>
  <c r="M366" i="1"/>
  <c r="L366" i="1"/>
  <c r="I366" i="1"/>
  <c r="H366" i="1"/>
  <c r="G53" i="8" l="1"/>
  <c r="G8" i="8" s="1"/>
  <c r="C55" i="8"/>
  <c r="C10" i="8" s="1"/>
  <c r="C59" i="8"/>
  <c r="C15" i="8" s="1"/>
  <c r="D62" i="8"/>
  <c r="D19" i="8" s="1"/>
  <c r="H52" i="8"/>
  <c r="H7" i="8" s="1"/>
  <c r="C38" i="8"/>
  <c r="C53" i="8" s="1"/>
  <c r="C8" i="8" s="1"/>
  <c r="D38" i="8"/>
  <c r="D53" i="8" s="1"/>
  <c r="D8" i="8" s="1"/>
  <c r="E38" i="8"/>
  <c r="E53" i="8" s="1"/>
  <c r="E8" i="8" s="1"/>
  <c r="F38" i="8"/>
  <c r="F53" i="8" s="1"/>
  <c r="F8" i="8" s="1"/>
  <c r="G38" i="8"/>
  <c r="H38" i="8"/>
  <c r="H53" i="8" s="1"/>
  <c r="H8" i="8" s="1"/>
  <c r="I38" i="8"/>
  <c r="I53" i="8" s="1"/>
  <c r="I8" i="8" s="1"/>
  <c r="J38" i="8"/>
  <c r="J53" i="8" s="1"/>
  <c r="J8" i="8" s="1"/>
  <c r="C39" i="8"/>
  <c r="C54" i="8" s="1"/>
  <c r="C9" i="8" s="1"/>
  <c r="D39" i="8"/>
  <c r="D54" i="8" s="1"/>
  <c r="D9" i="8" s="1"/>
  <c r="E39" i="8"/>
  <c r="E54" i="8" s="1"/>
  <c r="E9" i="8" s="1"/>
  <c r="F39" i="8"/>
  <c r="F54" i="8" s="1"/>
  <c r="F9" i="8" s="1"/>
  <c r="G39" i="8"/>
  <c r="G54" i="8" s="1"/>
  <c r="G9" i="8" s="1"/>
  <c r="H39" i="8"/>
  <c r="H54" i="8" s="1"/>
  <c r="H9" i="8" s="1"/>
  <c r="I39" i="8"/>
  <c r="I54" i="8" s="1"/>
  <c r="I9" i="8" s="1"/>
  <c r="J39" i="8"/>
  <c r="J54" i="8" s="1"/>
  <c r="J9" i="8" s="1"/>
  <c r="C40" i="8"/>
  <c r="D40" i="8"/>
  <c r="D55" i="8" s="1"/>
  <c r="D10" i="8" s="1"/>
  <c r="E40" i="8"/>
  <c r="E55" i="8" s="1"/>
  <c r="E10" i="8" s="1"/>
  <c r="F40" i="8"/>
  <c r="F55" i="8" s="1"/>
  <c r="F10" i="8" s="1"/>
  <c r="G40" i="8"/>
  <c r="G55" i="8" s="1"/>
  <c r="G10" i="8" s="1"/>
  <c r="H40" i="8"/>
  <c r="H55" i="8" s="1"/>
  <c r="H10" i="8" s="1"/>
  <c r="I40" i="8"/>
  <c r="I55" i="8" s="1"/>
  <c r="I10" i="8" s="1"/>
  <c r="J40" i="8"/>
  <c r="J55" i="8" s="1"/>
  <c r="J10" i="8" s="1"/>
  <c r="C41" i="8"/>
  <c r="C56" i="8" s="1"/>
  <c r="C12" i="8" s="1"/>
  <c r="D41" i="8"/>
  <c r="D56" i="8" s="1"/>
  <c r="D12" i="8" s="1"/>
  <c r="E41" i="8"/>
  <c r="E56" i="8" s="1"/>
  <c r="E12" i="8" s="1"/>
  <c r="F41" i="8"/>
  <c r="F56" i="8" s="1"/>
  <c r="F12" i="8" s="1"/>
  <c r="G41" i="8"/>
  <c r="G56" i="8" s="1"/>
  <c r="G12" i="8" s="1"/>
  <c r="H41" i="8"/>
  <c r="H56" i="8" s="1"/>
  <c r="H12" i="8" s="1"/>
  <c r="I41" i="8"/>
  <c r="I56" i="8" s="1"/>
  <c r="I12" i="8" s="1"/>
  <c r="J41" i="8"/>
  <c r="J56" i="8" s="1"/>
  <c r="J12" i="8" s="1"/>
  <c r="C42" i="8"/>
  <c r="C57" i="8" s="1"/>
  <c r="C13" i="8" s="1"/>
  <c r="D42" i="8"/>
  <c r="D57" i="8" s="1"/>
  <c r="D13" i="8" s="1"/>
  <c r="E42" i="8"/>
  <c r="E57" i="8" s="1"/>
  <c r="E13" i="8" s="1"/>
  <c r="F42" i="8"/>
  <c r="F57" i="8" s="1"/>
  <c r="F13" i="8" s="1"/>
  <c r="G42" i="8"/>
  <c r="G57" i="8" s="1"/>
  <c r="G13" i="8" s="1"/>
  <c r="H42" i="8"/>
  <c r="H57" i="8" s="1"/>
  <c r="H13" i="8" s="1"/>
  <c r="I42" i="8"/>
  <c r="I57" i="8" s="1"/>
  <c r="I13" i="8" s="1"/>
  <c r="J42" i="8"/>
  <c r="J57" i="8" s="1"/>
  <c r="J13" i="8" s="1"/>
  <c r="C43" i="8"/>
  <c r="C58" i="8" s="1"/>
  <c r="C14" i="8" s="1"/>
  <c r="D43" i="8"/>
  <c r="D58" i="8" s="1"/>
  <c r="D14" i="8" s="1"/>
  <c r="E43" i="8"/>
  <c r="E58" i="8" s="1"/>
  <c r="E14" i="8" s="1"/>
  <c r="F43" i="8"/>
  <c r="F58" i="8" s="1"/>
  <c r="F14" i="8" s="1"/>
  <c r="G43" i="8"/>
  <c r="G58" i="8" s="1"/>
  <c r="G14" i="8" s="1"/>
  <c r="H43" i="8"/>
  <c r="H58" i="8" s="1"/>
  <c r="H14" i="8" s="1"/>
  <c r="I43" i="8"/>
  <c r="I58" i="8" s="1"/>
  <c r="I14" i="8" s="1"/>
  <c r="J43" i="8"/>
  <c r="J58" i="8" s="1"/>
  <c r="J14" i="8" s="1"/>
  <c r="C44" i="8"/>
  <c r="D44" i="8"/>
  <c r="D59" i="8" s="1"/>
  <c r="D15" i="8" s="1"/>
  <c r="E44" i="8"/>
  <c r="E59" i="8" s="1"/>
  <c r="E15" i="8" s="1"/>
  <c r="F44" i="8"/>
  <c r="F59" i="8" s="1"/>
  <c r="F15" i="8" s="1"/>
  <c r="G44" i="8"/>
  <c r="G59" i="8" s="1"/>
  <c r="G15" i="8" s="1"/>
  <c r="H44" i="8"/>
  <c r="H59" i="8" s="1"/>
  <c r="H15" i="8" s="1"/>
  <c r="I44" i="8"/>
  <c r="I59" i="8" s="1"/>
  <c r="I15" i="8" s="1"/>
  <c r="J44" i="8"/>
  <c r="J59" i="8" s="1"/>
  <c r="J15" i="8" s="1"/>
  <c r="C45" i="8"/>
  <c r="C60" i="8" s="1"/>
  <c r="C17" i="8" s="1"/>
  <c r="D45" i="8"/>
  <c r="D60" i="8" s="1"/>
  <c r="D17" i="8" s="1"/>
  <c r="E45" i="8"/>
  <c r="E60" i="8" s="1"/>
  <c r="E17" i="8" s="1"/>
  <c r="F45" i="8"/>
  <c r="F60" i="8" s="1"/>
  <c r="F17" i="8" s="1"/>
  <c r="G45" i="8"/>
  <c r="G60" i="8" s="1"/>
  <c r="G17" i="8" s="1"/>
  <c r="H45" i="8"/>
  <c r="H60" i="8" s="1"/>
  <c r="H17" i="8" s="1"/>
  <c r="I45" i="8"/>
  <c r="I60" i="8" s="1"/>
  <c r="I17" i="8" s="1"/>
  <c r="J45" i="8"/>
  <c r="J60" i="8" s="1"/>
  <c r="J17" i="8" s="1"/>
  <c r="C46" i="8"/>
  <c r="C61" i="8" s="1"/>
  <c r="C18" i="8" s="1"/>
  <c r="D46" i="8"/>
  <c r="D61" i="8" s="1"/>
  <c r="D18" i="8" s="1"/>
  <c r="E46" i="8"/>
  <c r="E61" i="8" s="1"/>
  <c r="E18" i="8" s="1"/>
  <c r="F46" i="8"/>
  <c r="F61" i="8" s="1"/>
  <c r="F18" i="8" s="1"/>
  <c r="G46" i="8"/>
  <c r="G61" i="8" s="1"/>
  <c r="G18" i="8" s="1"/>
  <c r="H46" i="8"/>
  <c r="H61" i="8" s="1"/>
  <c r="H18" i="8" s="1"/>
  <c r="I46" i="8"/>
  <c r="I61" i="8" s="1"/>
  <c r="I18" i="8" s="1"/>
  <c r="J46" i="8"/>
  <c r="J61" i="8" s="1"/>
  <c r="J18" i="8" s="1"/>
  <c r="C47" i="8"/>
  <c r="C62" i="8" s="1"/>
  <c r="C19" i="8" s="1"/>
  <c r="D47" i="8"/>
  <c r="E47" i="8"/>
  <c r="E62" i="8" s="1"/>
  <c r="E19" i="8" s="1"/>
  <c r="F47" i="8"/>
  <c r="F62" i="8" s="1"/>
  <c r="F19" i="8" s="1"/>
  <c r="G47" i="8"/>
  <c r="G62" i="8" s="1"/>
  <c r="G19" i="8" s="1"/>
  <c r="H47" i="8"/>
  <c r="H62" i="8" s="1"/>
  <c r="H19" i="8" s="1"/>
  <c r="I47" i="8"/>
  <c r="I62" i="8" s="1"/>
  <c r="I19" i="8" s="1"/>
  <c r="J47" i="8"/>
  <c r="J62" i="8" s="1"/>
  <c r="J19" i="8" s="1"/>
  <c r="C48" i="8"/>
  <c r="C63" i="8" s="1"/>
  <c r="C20" i="8" s="1"/>
  <c r="D48" i="8"/>
  <c r="D63" i="8" s="1"/>
  <c r="D20" i="8" s="1"/>
  <c r="E48" i="8"/>
  <c r="E63" i="8" s="1"/>
  <c r="E20" i="8" s="1"/>
  <c r="F48" i="8"/>
  <c r="F63" i="8" s="1"/>
  <c r="F20" i="8" s="1"/>
  <c r="G48" i="8"/>
  <c r="G63" i="8" s="1"/>
  <c r="G20" i="8" s="1"/>
  <c r="H48" i="8"/>
  <c r="H63" i="8" s="1"/>
  <c r="H20" i="8" s="1"/>
  <c r="I48" i="8"/>
  <c r="I63" i="8" s="1"/>
  <c r="I20" i="8" s="1"/>
  <c r="J48" i="8"/>
  <c r="J63" i="8" s="1"/>
  <c r="J20" i="8" s="1"/>
  <c r="C37" i="8"/>
  <c r="C52" i="8" s="1"/>
  <c r="C7" i="8" s="1"/>
  <c r="D37" i="8"/>
  <c r="D52" i="8" s="1"/>
  <c r="D7" i="8" s="1"/>
  <c r="E37" i="8"/>
  <c r="E52" i="8" s="1"/>
  <c r="E7" i="8" s="1"/>
  <c r="F37" i="8"/>
  <c r="F52" i="8" s="1"/>
  <c r="F7" i="8" s="1"/>
  <c r="G37" i="8"/>
  <c r="G52" i="8" s="1"/>
  <c r="G7" i="8" s="1"/>
  <c r="H37" i="8"/>
  <c r="I37" i="8"/>
  <c r="I52" i="8" s="1"/>
  <c r="I7" i="8" s="1"/>
  <c r="J37" i="8"/>
  <c r="J52" i="8" s="1"/>
  <c r="J7" i="8" s="1"/>
  <c r="B52" i="8"/>
  <c r="B7" i="8" s="1"/>
  <c r="B37" i="8"/>
  <c r="B38" i="8"/>
  <c r="B53" i="8" s="1"/>
  <c r="B8" i="8" s="1"/>
  <c r="B39" i="8"/>
  <c r="B54" i="8" s="1"/>
  <c r="B9" i="8" s="1"/>
  <c r="B40" i="8"/>
  <c r="B55" i="8" s="1"/>
  <c r="B10" i="8" s="1"/>
  <c r="B41" i="8"/>
  <c r="B56" i="8" s="1"/>
  <c r="B12" i="8" s="1"/>
  <c r="B42" i="8"/>
  <c r="B57" i="8" s="1"/>
  <c r="B13" i="8" s="1"/>
  <c r="B43" i="8"/>
  <c r="B58" i="8" s="1"/>
  <c r="B14" i="8" s="1"/>
  <c r="B44" i="8"/>
  <c r="B59" i="8" s="1"/>
  <c r="B15" i="8" s="1"/>
  <c r="B45" i="8"/>
  <c r="B60" i="8" s="1"/>
  <c r="B46" i="8"/>
  <c r="B61" i="8" s="1"/>
  <c r="B18" i="8" s="1"/>
  <c r="B47" i="8"/>
  <c r="B62" i="8" s="1"/>
  <c r="B19" i="8" s="1"/>
  <c r="B48" i="8"/>
  <c r="B63" i="8" s="1"/>
  <c r="B20" i="8" s="1"/>
  <c r="C11" i="8"/>
  <c r="C25" i="8"/>
  <c r="C26" i="8"/>
  <c r="C6" i="8"/>
  <c r="B24" i="8"/>
  <c r="B27" i="8"/>
  <c r="B28" i="8"/>
  <c r="B30" i="8"/>
  <c r="N30" i="8" s="1"/>
  <c r="D6" i="8"/>
  <c r="P6" i="8" s="1"/>
  <c r="B29" i="8"/>
  <c r="C22" i="8"/>
  <c r="F22" i="8"/>
  <c r="B23" i="8"/>
  <c r="J16" i="8"/>
  <c r="J21" i="8"/>
  <c r="J22" i="8"/>
  <c r="V22" i="8" s="1"/>
  <c r="J24" i="8"/>
  <c r="J25" i="8"/>
  <c r="J26" i="8"/>
  <c r="V26" i="8" s="1"/>
  <c r="I22" i="8"/>
  <c r="U22" i="8" s="1"/>
  <c r="I23" i="8"/>
  <c r="I25" i="8"/>
  <c r="I26" i="8"/>
  <c r="I27" i="8"/>
  <c r="H16" i="8"/>
  <c r="T16" i="8" s="1"/>
  <c r="H21" i="8"/>
  <c r="H22" i="8"/>
  <c r="H24" i="8"/>
  <c r="T24" i="8" s="1"/>
  <c r="H25" i="8"/>
  <c r="H26" i="8"/>
  <c r="T26" i="8" s="1"/>
  <c r="G11" i="8"/>
  <c r="S11" i="8" s="1"/>
  <c r="G16" i="8"/>
  <c r="S16" i="8" s="1"/>
  <c r="G22" i="8"/>
  <c r="S22" i="8" s="1"/>
  <c r="G23" i="8"/>
  <c r="S23" i="8" s="1"/>
  <c r="G24" i="8"/>
  <c r="S24" i="8" s="1"/>
  <c r="F21" i="8"/>
  <c r="F23" i="8"/>
  <c r="F25" i="8"/>
  <c r="E22" i="8"/>
  <c r="E23" i="8"/>
  <c r="D11" i="8"/>
  <c r="P11" i="8" s="1"/>
  <c r="D16" i="8"/>
  <c r="P16" i="8" s="1"/>
  <c r="D21" i="8"/>
  <c r="D23" i="8"/>
  <c r="J6" i="8"/>
  <c r="V6" i="8" s="1"/>
  <c r="G6" i="8"/>
  <c r="S6" i="8" s="1"/>
  <c r="Q17" i="8" l="1"/>
  <c r="E100" i="8"/>
  <c r="E95" i="8"/>
  <c r="Q12" i="8"/>
  <c r="N12" i="8"/>
  <c r="B95" i="8"/>
  <c r="P18" i="8"/>
  <c r="D101" i="8"/>
  <c r="P14" i="8"/>
  <c r="D97" i="8"/>
  <c r="P13" i="8"/>
  <c r="P42" i="8" s="1"/>
  <c r="J404" i="1" s="1"/>
  <c r="J435" i="1" s="1"/>
  <c r="D96" i="8"/>
  <c r="T12" i="8"/>
  <c r="H95" i="8"/>
  <c r="T10" i="8"/>
  <c r="H93" i="8"/>
  <c r="T9" i="8"/>
  <c r="H92" i="8"/>
  <c r="N20" i="8"/>
  <c r="B103" i="8"/>
  <c r="S20" i="8"/>
  <c r="G103" i="8"/>
  <c r="O19" i="8"/>
  <c r="C102" i="8"/>
  <c r="S15" i="8"/>
  <c r="G98" i="8"/>
  <c r="O12" i="8"/>
  <c r="C95" i="8"/>
  <c r="S10" i="8"/>
  <c r="G93" i="8"/>
  <c r="S9" i="8"/>
  <c r="G92" i="8"/>
  <c r="U18" i="8"/>
  <c r="I101" i="8"/>
  <c r="U13" i="8"/>
  <c r="I96" i="8"/>
  <c r="P7" i="8"/>
  <c r="D90" i="8"/>
  <c r="P17" i="8"/>
  <c r="P46" i="8" s="1"/>
  <c r="J408" i="1" s="1"/>
  <c r="J439" i="1" s="1"/>
  <c r="D100" i="8"/>
  <c r="T14" i="8"/>
  <c r="H97" i="8"/>
  <c r="T13" i="8"/>
  <c r="T42" i="8" s="1"/>
  <c r="N404" i="1" s="1"/>
  <c r="N435" i="1" s="1"/>
  <c r="H96" i="8"/>
  <c r="P12" i="8"/>
  <c r="D95" i="8"/>
  <c r="P9" i="8"/>
  <c r="P38" i="8" s="1"/>
  <c r="J400" i="1" s="1"/>
  <c r="J431" i="1" s="1"/>
  <c r="D92" i="8"/>
  <c r="O7" i="8"/>
  <c r="C90" i="8"/>
  <c r="S14" i="8"/>
  <c r="G97" i="8"/>
  <c r="N18" i="8"/>
  <c r="B101" i="8"/>
  <c r="U7" i="8"/>
  <c r="I90" i="8"/>
  <c r="Q20" i="8"/>
  <c r="E103" i="8"/>
  <c r="Q19" i="8"/>
  <c r="E102" i="8"/>
  <c r="Q18" i="8"/>
  <c r="E101" i="8"/>
  <c r="U15" i="8"/>
  <c r="I98" i="8"/>
  <c r="U14" i="8"/>
  <c r="I97" i="8"/>
  <c r="U12" i="8"/>
  <c r="I95" i="8"/>
  <c r="U10" i="8"/>
  <c r="I93" i="8"/>
  <c r="U9" i="8"/>
  <c r="I92" i="8"/>
  <c r="U8" i="8"/>
  <c r="I91" i="8"/>
  <c r="P19" i="8"/>
  <c r="D102" i="8"/>
  <c r="O15" i="8"/>
  <c r="C98" i="8"/>
  <c r="O10" i="8"/>
  <c r="C93" i="8"/>
  <c r="S8" i="8"/>
  <c r="G91" i="8"/>
  <c r="T20" i="8"/>
  <c r="T49" i="8" s="1"/>
  <c r="N411" i="1" s="1"/>
  <c r="N442" i="1" s="1"/>
  <c r="H103" i="8"/>
  <c r="P20" i="8"/>
  <c r="D103" i="8"/>
  <c r="T19" i="8"/>
  <c r="H102" i="8"/>
  <c r="T18" i="8"/>
  <c r="H101" i="8"/>
  <c r="T17" i="8"/>
  <c r="H100" i="8"/>
  <c r="T15" i="8"/>
  <c r="H98" i="8"/>
  <c r="P15" i="8"/>
  <c r="P44" i="8" s="1"/>
  <c r="J406" i="1" s="1"/>
  <c r="J437" i="1" s="1"/>
  <c r="D98" i="8"/>
  <c r="P10" i="8"/>
  <c r="D93" i="8"/>
  <c r="T8" i="8"/>
  <c r="H91" i="8"/>
  <c r="P8" i="8"/>
  <c r="D91" i="8"/>
  <c r="N13" i="8"/>
  <c r="B96" i="8"/>
  <c r="U20" i="8"/>
  <c r="I103" i="8"/>
  <c r="Q8" i="8"/>
  <c r="E91" i="8"/>
  <c r="N15" i="8"/>
  <c r="B98" i="8"/>
  <c r="N10" i="8"/>
  <c r="B93" i="8"/>
  <c r="N7" i="8"/>
  <c r="B90" i="8"/>
  <c r="S7" i="8"/>
  <c r="S36" i="8" s="1"/>
  <c r="M398" i="1" s="1"/>
  <c r="M429" i="1" s="1"/>
  <c r="G90" i="8"/>
  <c r="O20" i="8"/>
  <c r="C103" i="8"/>
  <c r="S19" i="8"/>
  <c r="G102" i="8"/>
  <c r="S18" i="8"/>
  <c r="G101" i="8"/>
  <c r="O18" i="8"/>
  <c r="C101" i="8"/>
  <c r="S17" i="8"/>
  <c r="G100" i="8"/>
  <c r="O17" i="8"/>
  <c r="C100" i="8"/>
  <c r="O14" i="8"/>
  <c r="C97" i="8"/>
  <c r="S13" i="8"/>
  <c r="G96" i="8"/>
  <c r="O13" i="8"/>
  <c r="C96" i="8"/>
  <c r="S12" i="8"/>
  <c r="S41" i="8" s="1"/>
  <c r="M403" i="1" s="1"/>
  <c r="M434" i="1" s="1"/>
  <c r="G95" i="8"/>
  <c r="O9" i="8"/>
  <c r="C92" i="8"/>
  <c r="O8" i="8"/>
  <c r="C91" i="8"/>
  <c r="N8" i="8"/>
  <c r="B91" i="8"/>
  <c r="Q7" i="8"/>
  <c r="E90" i="8"/>
  <c r="U19" i="8"/>
  <c r="I102" i="8"/>
  <c r="U17" i="8"/>
  <c r="I100" i="8"/>
  <c r="Q15" i="8"/>
  <c r="E98" i="8"/>
  <c r="Q14" i="8"/>
  <c r="E97" i="8"/>
  <c r="Q13" i="8"/>
  <c r="E96" i="8"/>
  <c r="Q10" i="8"/>
  <c r="E93" i="8"/>
  <c r="Q9" i="8"/>
  <c r="E92" i="8"/>
  <c r="T7" i="8"/>
  <c r="H90" i="8"/>
  <c r="N19" i="8"/>
  <c r="B102" i="8"/>
  <c r="N14" i="8"/>
  <c r="B97" i="8"/>
  <c r="N9" i="8"/>
  <c r="B92" i="8"/>
  <c r="V7" i="8"/>
  <c r="V36" i="8" s="1"/>
  <c r="P398" i="1" s="1"/>
  <c r="P429" i="1" s="1"/>
  <c r="J90" i="8"/>
  <c r="R7" i="8"/>
  <c r="F90" i="8"/>
  <c r="V20" i="8"/>
  <c r="V49" i="8" s="1"/>
  <c r="P411" i="1" s="1"/>
  <c r="P442" i="1" s="1"/>
  <c r="J103" i="8"/>
  <c r="R20" i="8"/>
  <c r="F103" i="8"/>
  <c r="V19" i="8"/>
  <c r="V48" i="8" s="1"/>
  <c r="P410" i="1" s="1"/>
  <c r="P441" i="1" s="1"/>
  <c r="J102" i="8"/>
  <c r="R19" i="8"/>
  <c r="F102" i="8"/>
  <c r="V18" i="8"/>
  <c r="V47" i="8" s="1"/>
  <c r="P409" i="1" s="1"/>
  <c r="P440" i="1" s="1"/>
  <c r="J101" i="8"/>
  <c r="R18" i="8"/>
  <c r="F101" i="8"/>
  <c r="V17" i="8"/>
  <c r="J100" i="8"/>
  <c r="R17" i="8"/>
  <c r="F100" i="8"/>
  <c r="V15" i="8"/>
  <c r="J98" i="8"/>
  <c r="R15" i="8"/>
  <c r="F98" i="8"/>
  <c r="V14" i="8"/>
  <c r="J97" i="8"/>
  <c r="R14" i="8"/>
  <c r="F97" i="8"/>
  <c r="V13" i="8"/>
  <c r="J96" i="8"/>
  <c r="R13" i="8"/>
  <c r="F96" i="8"/>
  <c r="V12" i="8"/>
  <c r="J95" i="8"/>
  <c r="R12" i="8"/>
  <c r="F95" i="8"/>
  <c r="V10" i="8"/>
  <c r="V39" i="8" s="1"/>
  <c r="P401" i="1" s="1"/>
  <c r="P432" i="1" s="1"/>
  <c r="J93" i="8"/>
  <c r="R10" i="8"/>
  <c r="F93" i="8"/>
  <c r="V9" i="8"/>
  <c r="J92" i="8"/>
  <c r="R9" i="8"/>
  <c r="F92" i="8"/>
  <c r="V8" i="8"/>
  <c r="V37" i="8" s="1"/>
  <c r="P399" i="1" s="1"/>
  <c r="P430" i="1" s="1"/>
  <c r="J91" i="8"/>
  <c r="R8" i="8"/>
  <c r="F91" i="8"/>
  <c r="B21" i="8"/>
  <c r="B104" i="8" s="1"/>
  <c r="H6" i="8"/>
  <c r="T6" i="8" s="1"/>
  <c r="T55" i="8" s="1"/>
  <c r="N417" i="1" s="1"/>
  <c r="N448" i="1" s="1"/>
  <c r="G21" i="8"/>
  <c r="S21" i="8" s="1"/>
  <c r="S50" i="8" s="1"/>
  <c r="M412" i="1" s="1"/>
  <c r="M443" i="1" s="1"/>
  <c r="H29" i="8"/>
  <c r="T29" i="8" s="1"/>
  <c r="I6" i="8"/>
  <c r="U6" i="8" s="1"/>
  <c r="U51" i="8" s="1"/>
  <c r="O413" i="1" s="1"/>
  <c r="O444" i="1" s="1"/>
  <c r="E29" i="8"/>
  <c r="E112" i="8" s="1"/>
  <c r="D29" i="8"/>
  <c r="P29" i="8" s="1"/>
  <c r="P58" i="8" s="1"/>
  <c r="J420" i="1" s="1"/>
  <c r="J451" i="1" s="1"/>
  <c r="F26" i="8"/>
  <c r="R26" i="8" s="1"/>
  <c r="B16" i="8"/>
  <c r="B99" i="8" s="1"/>
  <c r="G29" i="8"/>
  <c r="S29" i="8" s="1"/>
  <c r="S58" i="8" s="1"/>
  <c r="M420" i="1" s="1"/>
  <c r="M451" i="1" s="1"/>
  <c r="F11" i="8"/>
  <c r="R11" i="8" s="1"/>
  <c r="J28" i="8"/>
  <c r="J111" i="8" s="1"/>
  <c r="D27" i="8"/>
  <c r="D110" i="8" s="1"/>
  <c r="E21" i="8"/>
  <c r="E104" i="8" s="1"/>
  <c r="G25" i="8"/>
  <c r="S25" i="8" s="1"/>
  <c r="S54" i="8" s="1"/>
  <c r="M416" i="1" s="1"/>
  <c r="M447" i="1" s="1"/>
  <c r="B6" i="8"/>
  <c r="C21" i="8"/>
  <c r="C104" i="8" s="1"/>
  <c r="I21" i="8"/>
  <c r="U21" i="8" s="1"/>
  <c r="J30" i="8"/>
  <c r="V30" i="8" s="1"/>
  <c r="V59" i="8" s="1"/>
  <c r="P421" i="1" s="1"/>
  <c r="P452" i="1" s="1"/>
  <c r="E25" i="8"/>
  <c r="E108" i="8" s="1"/>
  <c r="G26" i="8"/>
  <c r="S26" i="8" s="1"/>
  <c r="S55" i="8" s="1"/>
  <c r="M417" i="1" s="1"/>
  <c r="M448" i="1" s="1"/>
  <c r="I30" i="8"/>
  <c r="I113" i="8" s="1"/>
  <c r="B25" i="8"/>
  <c r="B108" i="8" s="1"/>
  <c r="D30" i="8"/>
  <c r="D113" i="8" s="1"/>
  <c r="I29" i="8"/>
  <c r="U29" i="8" s="1"/>
  <c r="V55" i="8"/>
  <c r="P417" i="1" s="1"/>
  <c r="P448" i="1" s="1"/>
  <c r="B106" i="8"/>
  <c r="N23" i="8"/>
  <c r="H108" i="8"/>
  <c r="T25" i="8"/>
  <c r="F105" i="8"/>
  <c r="R22" i="8"/>
  <c r="B111" i="8"/>
  <c r="N28" i="8"/>
  <c r="N21" i="8"/>
  <c r="H104" i="8"/>
  <c r="T21" i="8"/>
  <c r="J99" i="8"/>
  <c r="V16" i="8"/>
  <c r="V45" i="8" s="1"/>
  <c r="P407" i="1" s="1"/>
  <c r="P438" i="1" s="1"/>
  <c r="C89" i="8"/>
  <c r="O97" i="8" s="1"/>
  <c r="C11" i="9" s="1"/>
  <c r="O6" i="8"/>
  <c r="P35" i="8"/>
  <c r="J397" i="1" s="1"/>
  <c r="J428" i="1" s="1"/>
  <c r="P48" i="8"/>
  <c r="J410" i="1" s="1"/>
  <c r="J441" i="1" s="1"/>
  <c r="P39" i="8"/>
  <c r="J401" i="1" s="1"/>
  <c r="J432" i="1" s="1"/>
  <c r="P37" i="8"/>
  <c r="J399" i="1" s="1"/>
  <c r="J430" i="1" s="1"/>
  <c r="P41" i="8"/>
  <c r="J403" i="1" s="1"/>
  <c r="J434" i="1" s="1"/>
  <c r="P43" i="8"/>
  <c r="J405" i="1" s="1"/>
  <c r="J436" i="1" s="1"/>
  <c r="P36" i="8"/>
  <c r="J398" i="1" s="1"/>
  <c r="J429" i="1" s="1"/>
  <c r="P47" i="8"/>
  <c r="J409" i="1" s="1"/>
  <c r="J440" i="1" s="1"/>
  <c r="P49" i="8"/>
  <c r="J411" i="1" s="1"/>
  <c r="J442" i="1" s="1"/>
  <c r="D104" i="8"/>
  <c r="P21" i="8"/>
  <c r="P50" i="8" s="1"/>
  <c r="J412" i="1" s="1"/>
  <c r="J443" i="1" s="1"/>
  <c r="F109" i="8"/>
  <c r="C105" i="8"/>
  <c r="O22" i="8"/>
  <c r="I108" i="8"/>
  <c r="U25" i="8"/>
  <c r="H105" i="8"/>
  <c r="T22" i="8"/>
  <c r="B112" i="8"/>
  <c r="N29" i="8"/>
  <c r="J108" i="8"/>
  <c r="V25" i="8"/>
  <c r="V54" i="8" s="1"/>
  <c r="P416" i="1" s="1"/>
  <c r="P447" i="1" s="1"/>
  <c r="S45" i="8"/>
  <c r="M407" i="1" s="1"/>
  <c r="M438" i="1" s="1"/>
  <c r="F108" i="8"/>
  <c r="R25" i="8"/>
  <c r="E106" i="8"/>
  <c r="Q23" i="8"/>
  <c r="S51" i="8"/>
  <c r="M413" i="1" s="1"/>
  <c r="M444" i="1" s="1"/>
  <c r="F106" i="8"/>
  <c r="R23" i="8"/>
  <c r="S40" i="8"/>
  <c r="M402" i="1" s="1"/>
  <c r="M433" i="1" s="1"/>
  <c r="I110" i="8"/>
  <c r="U27" i="8"/>
  <c r="V51" i="8"/>
  <c r="P413" i="1" s="1"/>
  <c r="P444" i="1" s="1"/>
  <c r="C109" i="8"/>
  <c r="O26" i="8"/>
  <c r="S53" i="8"/>
  <c r="M415" i="1" s="1"/>
  <c r="M446" i="1" s="1"/>
  <c r="S52" i="8"/>
  <c r="M414" i="1" s="1"/>
  <c r="M445" i="1" s="1"/>
  <c r="J104" i="8"/>
  <c r="V21" i="8"/>
  <c r="V50" i="8" s="1"/>
  <c r="P412" i="1" s="1"/>
  <c r="P443" i="1" s="1"/>
  <c r="C108" i="8"/>
  <c r="O25" i="8"/>
  <c r="C94" i="8"/>
  <c r="O11" i="8"/>
  <c r="D106" i="8"/>
  <c r="P23" i="8"/>
  <c r="P52" i="8" s="1"/>
  <c r="J414" i="1" s="1"/>
  <c r="J445" i="1" s="1"/>
  <c r="S47" i="8"/>
  <c r="M409" i="1" s="1"/>
  <c r="M440" i="1" s="1"/>
  <c r="S46" i="8"/>
  <c r="M408" i="1" s="1"/>
  <c r="M439" i="1" s="1"/>
  <c r="S49" i="8"/>
  <c r="M411" i="1" s="1"/>
  <c r="M442" i="1" s="1"/>
  <c r="S42" i="8"/>
  <c r="M404" i="1" s="1"/>
  <c r="M435" i="1" s="1"/>
  <c r="S35" i="8"/>
  <c r="M397" i="1" s="1"/>
  <c r="M428" i="1" s="1"/>
  <c r="S44" i="8"/>
  <c r="M406" i="1" s="1"/>
  <c r="M437" i="1" s="1"/>
  <c r="S37" i="8"/>
  <c r="M399" i="1" s="1"/>
  <c r="M430" i="1" s="1"/>
  <c r="S39" i="8"/>
  <c r="M401" i="1" s="1"/>
  <c r="M432" i="1" s="1"/>
  <c r="S48" i="8"/>
  <c r="M410" i="1" s="1"/>
  <c r="M441" i="1" s="1"/>
  <c r="S43" i="8"/>
  <c r="M405" i="1" s="1"/>
  <c r="M436" i="1" s="1"/>
  <c r="S38" i="8"/>
  <c r="M400" i="1" s="1"/>
  <c r="M431" i="1" s="1"/>
  <c r="P40" i="8"/>
  <c r="J402" i="1" s="1"/>
  <c r="J433" i="1" s="1"/>
  <c r="V42" i="8"/>
  <c r="P404" i="1" s="1"/>
  <c r="P435" i="1" s="1"/>
  <c r="V38" i="8"/>
  <c r="P400" i="1" s="1"/>
  <c r="P431" i="1" s="1"/>
  <c r="V35" i="8"/>
  <c r="P397" i="1" s="1"/>
  <c r="P428" i="1" s="1"/>
  <c r="V44" i="8"/>
  <c r="P406" i="1" s="1"/>
  <c r="P437" i="1" s="1"/>
  <c r="V46" i="8"/>
  <c r="P408" i="1" s="1"/>
  <c r="P439" i="1" s="1"/>
  <c r="V41" i="8"/>
  <c r="P403" i="1" s="1"/>
  <c r="P434" i="1" s="1"/>
  <c r="V43" i="8"/>
  <c r="P405" i="1" s="1"/>
  <c r="P436" i="1" s="1"/>
  <c r="F104" i="8"/>
  <c r="R21" i="8"/>
  <c r="J107" i="8"/>
  <c r="V24" i="8"/>
  <c r="V53" i="8" s="1"/>
  <c r="P415" i="1" s="1"/>
  <c r="P446" i="1" s="1"/>
  <c r="B110" i="8"/>
  <c r="N27" i="8"/>
  <c r="I106" i="8"/>
  <c r="U23" i="8"/>
  <c r="E105" i="8"/>
  <c r="Q22" i="8"/>
  <c r="P45" i="8"/>
  <c r="J407" i="1" s="1"/>
  <c r="J438" i="1" s="1"/>
  <c r="I109" i="8"/>
  <c r="U26" i="8"/>
  <c r="B107" i="8"/>
  <c r="N24" i="8"/>
  <c r="D94" i="8"/>
  <c r="G106" i="8"/>
  <c r="J109" i="8"/>
  <c r="J89" i="8"/>
  <c r="G105" i="8"/>
  <c r="B113" i="8"/>
  <c r="H109" i="8"/>
  <c r="J105" i="8"/>
  <c r="H107" i="8"/>
  <c r="D89" i="8"/>
  <c r="G99" i="8"/>
  <c r="G94" i="8"/>
  <c r="G89" i="8"/>
  <c r="I105" i="8"/>
  <c r="D99" i="8"/>
  <c r="G107" i="8"/>
  <c r="H99" i="8"/>
  <c r="G109" i="8"/>
  <c r="D24" i="8"/>
  <c r="P24" i="8" s="1"/>
  <c r="P53" i="8" s="1"/>
  <c r="J415" i="1" s="1"/>
  <c r="J446" i="1" s="1"/>
  <c r="E28" i="8"/>
  <c r="Q28" i="8" s="1"/>
  <c r="I28" i="8"/>
  <c r="U28" i="8" s="1"/>
  <c r="E16" i="8"/>
  <c r="G28" i="8"/>
  <c r="S28" i="8" s="1"/>
  <c r="S57" i="8" s="1"/>
  <c r="M419" i="1" s="1"/>
  <c r="M450" i="1" s="1"/>
  <c r="J27" i="8"/>
  <c r="V27" i="8" s="1"/>
  <c r="V56" i="8" s="1"/>
  <c r="P418" i="1" s="1"/>
  <c r="P449" i="1" s="1"/>
  <c r="F24" i="8"/>
  <c r="R24" i="8" s="1"/>
  <c r="E27" i="8"/>
  <c r="H23" i="8"/>
  <c r="T23" i="8" s="1"/>
  <c r="J11" i="8"/>
  <c r="V11" i="8" s="1"/>
  <c r="V40" i="8" s="1"/>
  <c r="P402" i="1" s="1"/>
  <c r="P433" i="1" s="1"/>
  <c r="E11" i="8"/>
  <c r="Q11" i="8" s="1"/>
  <c r="I16" i="8"/>
  <c r="U16" i="8" s="1"/>
  <c r="C16" i="8"/>
  <c r="O16" i="8" s="1"/>
  <c r="F28" i="8"/>
  <c r="R28" i="8" s="1"/>
  <c r="H27" i="8"/>
  <c r="T27" i="8" s="1"/>
  <c r="E24" i="8"/>
  <c r="C24" i="8"/>
  <c r="O24" i="8" s="1"/>
  <c r="D22" i="8"/>
  <c r="P22" i="8" s="1"/>
  <c r="P51" i="8" s="1"/>
  <c r="J413" i="1" s="1"/>
  <c r="J444" i="1" s="1"/>
  <c r="E26" i="8"/>
  <c r="G30" i="8"/>
  <c r="S30" i="8" s="1"/>
  <c r="S59" i="8" s="1"/>
  <c r="M421" i="1" s="1"/>
  <c r="M452" i="1" s="1"/>
  <c r="H30" i="8"/>
  <c r="T30" i="8" s="1"/>
  <c r="T59" i="8" s="1"/>
  <c r="N421" i="1" s="1"/>
  <c r="N452" i="1" s="1"/>
  <c r="J29" i="8"/>
  <c r="V29" i="8" s="1"/>
  <c r="V58" i="8" s="1"/>
  <c r="P420" i="1" s="1"/>
  <c r="P451" i="1" s="1"/>
  <c r="F6" i="8"/>
  <c r="R6" i="8" s="1"/>
  <c r="I11" i="8"/>
  <c r="U11" i="8" s="1"/>
  <c r="F30" i="8"/>
  <c r="R30" i="8" s="1"/>
  <c r="D28" i="8"/>
  <c r="P28" i="8" s="1"/>
  <c r="P57" i="8" s="1"/>
  <c r="J419" i="1" s="1"/>
  <c r="J450" i="1" s="1"/>
  <c r="G27" i="8"/>
  <c r="S27" i="8" s="1"/>
  <c r="S56" i="8" s="1"/>
  <c r="M418" i="1" s="1"/>
  <c r="M449" i="1" s="1"/>
  <c r="D26" i="8"/>
  <c r="P26" i="8" s="1"/>
  <c r="P55" i="8" s="1"/>
  <c r="J417" i="1" s="1"/>
  <c r="J448" i="1" s="1"/>
  <c r="I24" i="8"/>
  <c r="U24" i="8" s="1"/>
  <c r="E6" i="8"/>
  <c r="Q6" i="8" s="1"/>
  <c r="H11" i="8"/>
  <c r="T11" i="8" s="1"/>
  <c r="F16" i="8"/>
  <c r="R16" i="8" s="1"/>
  <c r="E30" i="8"/>
  <c r="Q30" i="8" s="1"/>
  <c r="H28" i="8"/>
  <c r="T28" i="8" s="1"/>
  <c r="F27" i="8"/>
  <c r="R27" i="8" s="1"/>
  <c r="J23" i="8"/>
  <c r="V23" i="8" s="1"/>
  <c r="V52" i="8" s="1"/>
  <c r="P414" i="1" s="1"/>
  <c r="P445" i="1" s="1"/>
  <c r="B22" i="8"/>
  <c r="N22" i="8" s="1"/>
  <c r="B26" i="8"/>
  <c r="N26" i="8" s="1"/>
  <c r="F29" i="8"/>
  <c r="R29" i="8" s="1"/>
  <c r="D25" i="8"/>
  <c r="P25" i="8" s="1"/>
  <c r="P54" i="8" s="1"/>
  <c r="J416" i="1" s="1"/>
  <c r="J447" i="1" s="1"/>
  <c r="B17" i="8"/>
  <c r="C29" i="8"/>
  <c r="O29" i="8" s="1"/>
  <c r="C27" i="8"/>
  <c r="O27" i="8" s="1"/>
  <c r="C23" i="8"/>
  <c r="O23" i="8" s="1"/>
  <c r="B11" i="8"/>
  <c r="N11" i="8" s="1"/>
  <c r="C28" i="8"/>
  <c r="O28" i="8" s="1"/>
  <c r="C30" i="8"/>
  <c r="O30" i="8" s="1"/>
  <c r="N17" i="8" l="1"/>
  <c r="B100" i="8"/>
  <c r="T40" i="8"/>
  <c r="N402" i="1" s="1"/>
  <c r="N433" i="1" s="1"/>
  <c r="T56" i="8"/>
  <c r="N418" i="1" s="1"/>
  <c r="N449" i="1" s="1"/>
  <c r="T48" i="8"/>
  <c r="N410" i="1" s="1"/>
  <c r="N441" i="1" s="1"/>
  <c r="T45" i="8"/>
  <c r="N407" i="1" s="1"/>
  <c r="N438" i="1" s="1"/>
  <c r="T54" i="8"/>
  <c r="N416" i="1" s="1"/>
  <c r="N447" i="1" s="1"/>
  <c r="T52" i="8"/>
  <c r="N414" i="1" s="1"/>
  <c r="N445" i="1" s="1"/>
  <c r="T46" i="8"/>
  <c r="N408" i="1" s="1"/>
  <c r="N439" i="1" s="1"/>
  <c r="T35" i="8"/>
  <c r="N397" i="1" s="1"/>
  <c r="N428" i="1" s="1"/>
  <c r="T50" i="8"/>
  <c r="N412" i="1" s="1"/>
  <c r="N443" i="1" s="1"/>
  <c r="T44" i="8"/>
  <c r="N406" i="1" s="1"/>
  <c r="N437" i="1" s="1"/>
  <c r="T58" i="8"/>
  <c r="N420" i="1" s="1"/>
  <c r="N451" i="1" s="1"/>
  <c r="T47" i="8"/>
  <c r="N409" i="1" s="1"/>
  <c r="N440" i="1" s="1"/>
  <c r="T38" i="8"/>
  <c r="N400" i="1" s="1"/>
  <c r="N431" i="1" s="1"/>
  <c r="T51" i="8"/>
  <c r="N413" i="1" s="1"/>
  <c r="N444" i="1" s="1"/>
  <c r="H89" i="8"/>
  <c r="T90" i="8" s="1"/>
  <c r="H4" i="9" s="1"/>
  <c r="T57" i="8"/>
  <c r="N419" i="1" s="1"/>
  <c r="N450" i="1" s="1"/>
  <c r="H112" i="8"/>
  <c r="U40" i="8"/>
  <c r="O402" i="1" s="1"/>
  <c r="O433" i="1" s="1"/>
  <c r="U52" i="8"/>
  <c r="O414" i="1" s="1"/>
  <c r="O445" i="1" s="1"/>
  <c r="U56" i="8"/>
  <c r="O418" i="1" s="1"/>
  <c r="O449" i="1" s="1"/>
  <c r="U57" i="8"/>
  <c r="O419" i="1" s="1"/>
  <c r="O450" i="1" s="1"/>
  <c r="G104" i="8"/>
  <c r="S104" i="8" s="1"/>
  <c r="G18" i="9" s="1"/>
  <c r="N16" i="8"/>
  <c r="U45" i="8"/>
  <c r="O407" i="1" s="1"/>
  <c r="O438" i="1" s="1"/>
  <c r="T41" i="8"/>
  <c r="N403" i="1" s="1"/>
  <c r="N434" i="1" s="1"/>
  <c r="F94" i="8"/>
  <c r="T43" i="8"/>
  <c r="N405" i="1" s="1"/>
  <c r="N436" i="1" s="1"/>
  <c r="U50" i="8"/>
  <c r="O412" i="1" s="1"/>
  <c r="O443" i="1" s="1"/>
  <c r="U58" i="8"/>
  <c r="O420" i="1" s="1"/>
  <c r="O451" i="1" s="1"/>
  <c r="T39" i="8"/>
  <c r="N401" i="1" s="1"/>
  <c r="N432" i="1" s="1"/>
  <c r="U53" i="8"/>
  <c r="O415" i="1" s="1"/>
  <c r="O446" i="1" s="1"/>
  <c r="T37" i="8"/>
  <c r="N399" i="1" s="1"/>
  <c r="N430" i="1" s="1"/>
  <c r="U48" i="8"/>
  <c r="O410" i="1" s="1"/>
  <c r="O441" i="1" s="1"/>
  <c r="U36" i="8"/>
  <c r="O398" i="1" s="1"/>
  <c r="O429" i="1" s="1"/>
  <c r="U43" i="8"/>
  <c r="O405" i="1" s="1"/>
  <c r="O436" i="1" s="1"/>
  <c r="U39" i="8"/>
  <c r="O401" i="1" s="1"/>
  <c r="O432" i="1" s="1"/>
  <c r="D112" i="8"/>
  <c r="P112" i="8" s="1"/>
  <c r="D26" i="9" s="1"/>
  <c r="U55" i="8"/>
  <c r="O417" i="1" s="1"/>
  <c r="O448" i="1" s="1"/>
  <c r="U46" i="8"/>
  <c r="O408" i="1" s="1"/>
  <c r="O439" i="1" s="1"/>
  <c r="U49" i="8"/>
  <c r="O411" i="1" s="1"/>
  <c r="O442" i="1" s="1"/>
  <c r="I89" i="8"/>
  <c r="U109" i="8" s="1"/>
  <c r="I23" i="9" s="1"/>
  <c r="T53" i="8"/>
  <c r="N415" i="1" s="1"/>
  <c r="N446" i="1" s="1"/>
  <c r="U37" i="8"/>
  <c r="O399" i="1" s="1"/>
  <c r="O430" i="1" s="1"/>
  <c r="U44" i="8"/>
  <c r="O406" i="1" s="1"/>
  <c r="O437" i="1" s="1"/>
  <c r="U35" i="8"/>
  <c r="O397" i="1" s="1"/>
  <c r="O428" i="1" s="1"/>
  <c r="O52" i="8"/>
  <c r="I414" i="1" s="1"/>
  <c r="I445" i="1" s="1"/>
  <c r="U54" i="8"/>
  <c r="O416" i="1" s="1"/>
  <c r="O447" i="1" s="1"/>
  <c r="U47" i="8"/>
  <c r="O409" i="1" s="1"/>
  <c r="O440" i="1" s="1"/>
  <c r="U38" i="8"/>
  <c r="O400" i="1" s="1"/>
  <c r="O431" i="1" s="1"/>
  <c r="O56" i="8"/>
  <c r="I418" i="1" s="1"/>
  <c r="I449" i="1" s="1"/>
  <c r="O58" i="8"/>
  <c r="I420" i="1" s="1"/>
  <c r="I451" i="1" s="1"/>
  <c r="U42" i="8"/>
  <c r="O404" i="1" s="1"/>
  <c r="O435" i="1" s="1"/>
  <c r="Q29" i="8"/>
  <c r="Q58" i="8" s="1"/>
  <c r="K420" i="1" s="1"/>
  <c r="K451" i="1" s="1"/>
  <c r="T36" i="8"/>
  <c r="N398" i="1" s="1"/>
  <c r="N429" i="1" s="1"/>
  <c r="U41" i="8"/>
  <c r="O403" i="1" s="1"/>
  <c r="O434" i="1" s="1"/>
  <c r="G112" i="8"/>
  <c r="S112" i="8" s="1"/>
  <c r="G26" i="9" s="1"/>
  <c r="O59" i="8"/>
  <c r="I421" i="1" s="1"/>
  <c r="I452" i="1" s="1"/>
  <c r="O57" i="8"/>
  <c r="I419" i="1" s="1"/>
  <c r="I450" i="1" s="1"/>
  <c r="O45" i="8"/>
  <c r="I407" i="1" s="1"/>
  <c r="I438" i="1" s="1"/>
  <c r="O55" i="8"/>
  <c r="I417" i="1" s="1"/>
  <c r="I448" i="1" s="1"/>
  <c r="U30" i="8"/>
  <c r="U59" i="8" s="1"/>
  <c r="O421" i="1" s="1"/>
  <c r="O452" i="1" s="1"/>
  <c r="P27" i="8"/>
  <c r="P56" i="8" s="1"/>
  <c r="J418" i="1" s="1"/>
  <c r="J449" i="1" s="1"/>
  <c r="G108" i="8"/>
  <c r="S108" i="8" s="1"/>
  <c r="G22" i="9" s="1"/>
  <c r="V28" i="8"/>
  <c r="V57" i="8" s="1"/>
  <c r="P419" i="1" s="1"/>
  <c r="P450" i="1" s="1"/>
  <c r="N25" i="8"/>
  <c r="O40" i="8"/>
  <c r="I402" i="1" s="1"/>
  <c r="I433" i="1" s="1"/>
  <c r="O53" i="8"/>
  <c r="I415" i="1" s="1"/>
  <c r="I446" i="1" s="1"/>
  <c r="O54" i="8"/>
  <c r="I416" i="1" s="1"/>
  <c r="I447" i="1" s="1"/>
  <c r="O51" i="8"/>
  <c r="I413" i="1" s="1"/>
  <c r="I444" i="1" s="1"/>
  <c r="Q21" i="8"/>
  <c r="Q50" i="8" s="1"/>
  <c r="K412" i="1" s="1"/>
  <c r="K443" i="1" s="1"/>
  <c r="Q40" i="8"/>
  <c r="K402" i="1" s="1"/>
  <c r="K433" i="1" s="1"/>
  <c r="Q57" i="8"/>
  <c r="K419" i="1" s="1"/>
  <c r="K450" i="1" s="1"/>
  <c r="Q59" i="8"/>
  <c r="K421" i="1" s="1"/>
  <c r="K452" i="1" s="1"/>
  <c r="J113" i="8"/>
  <c r="V113" i="8" s="1"/>
  <c r="J27" i="9" s="1"/>
  <c r="O95" i="8"/>
  <c r="C9" i="9" s="1"/>
  <c r="Q25" i="8"/>
  <c r="Q54" i="8" s="1"/>
  <c r="K416" i="1" s="1"/>
  <c r="K447" i="1" s="1"/>
  <c r="O21" i="8"/>
  <c r="O50" i="8" s="1"/>
  <c r="I412" i="1" s="1"/>
  <c r="I443" i="1" s="1"/>
  <c r="P113" i="8"/>
  <c r="D27" i="9" s="1"/>
  <c r="P30" i="8"/>
  <c r="P59" i="8" s="1"/>
  <c r="J421" i="1" s="1"/>
  <c r="J452" i="1" s="1"/>
  <c r="O94" i="8"/>
  <c r="C8" i="9" s="1"/>
  <c r="V107" i="8"/>
  <c r="J21" i="9" s="1"/>
  <c r="B89" i="8"/>
  <c r="N99" i="8" s="1"/>
  <c r="B13" i="9" s="1"/>
  <c r="N6" i="8"/>
  <c r="N40" i="8" s="1"/>
  <c r="H402" i="1" s="1"/>
  <c r="H433" i="1" s="1"/>
  <c r="I104" i="8"/>
  <c r="I112" i="8"/>
  <c r="R58" i="8"/>
  <c r="L420" i="1" s="1"/>
  <c r="L451" i="1" s="1"/>
  <c r="R40" i="8"/>
  <c r="L402" i="1" s="1"/>
  <c r="L433" i="1" s="1"/>
  <c r="R59" i="8"/>
  <c r="L421" i="1" s="1"/>
  <c r="L452" i="1" s="1"/>
  <c r="Q52" i="8"/>
  <c r="K414" i="1" s="1"/>
  <c r="K445" i="1" s="1"/>
  <c r="R57" i="8"/>
  <c r="L419" i="1" s="1"/>
  <c r="L450" i="1" s="1"/>
  <c r="Q51" i="8"/>
  <c r="K413" i="1" s="1"/>
  <c r="K444" i="1" s="1"/>
  <c r="R56" i="8"/>
  <c r="L418" i="1" s="1"/>
  <c r="L449" i="1" s="1"/>
  <c r="R53" i="8"/>
  <c r="L415" i="1" s="1"/>
  <c r="L446" i="1" s="1"/>
  <c r="R52" i="8"/>
  <c r="L414" i="1" s="1"/>
  <c r="L445" i="1" s="1"/>
  <c r="O93" i="8"/>
  <c r="C7" i="9" s="1"/>
  <c r="O91" i="8"/>
  <c r="C5" i="9" s="1"/>
  <c r="E107" i="8"/>
  <c r="Q24" i="8"/>
  <c r="Q53" i="8" s="1"/>
  <c r="K415" i="1" s="1"/>
  <c r="K446" i="1" s="1"/>
  <c r="E99" i="8"/>
  <c r="Q16" i="8"/>
  <c r="Q45" i="8" s="1"/>
  <c r="K407" i="1" s="1"/>
  <c r="K438" i="1" s="1"/>
  <c r="O90" i="8"/>
  <c r="C4" i="9" s="1"/>
  <c r="O104" i="8"/>
  <c r="C18" i="9" s="1"/>
  <c r="O100" i="8"/>
  <c r="C14" i="9" s="1"/>
  <c r="O108" i="8"/>
  <c r="C22" i="9" s="1"/>
  <c r="O96" i="8"/>
  <c r="C10" i="9" s="1"/>
  <c r="O109" i="8"/>
  <c r="C23" i="9" s="1"/>
  <c r="O105" i="8"/>
  <c r="C19" i="9" s="1"/>
  <c r="R54" i="8"/>
  <c r="L416" i="1" s="1"/>
  <c r="L447" i="1" s="1"/>
  <c r="O102" i="8"/>
  <c r="C16" i="9" s="1"/>
  <c r="O98" i="8"/>
  <c r="C12" i="9" s="1"/>
  <c r="C43" i="9" s="1"/>
  <c r="Q43" i="9" s="1"/>
  <c r="R39" i="8"/>
  <c r="L401" i="1" s="1"/>
  <c r="L432" i="1" s="1"/>
  <c r="R49" i="8"/>
  <c r="L411" i="1" s="1"/>
  <c r="L442" i="1" s="1"/>
  <c r="R42" i="8"/>
  <c r="L404" i="1" s="1"/>
  <c r="L435" i="1" s="1"/>
  <c r="R35" i="8"/>
  <c r="L397" i="1" s="1"/>
  <c r="L428" i="1" s="1"/>
  <c r="R48" i="8"/>
  <c r="L410" i="1" s="1"/>
  <c r="L441" i="1" s="1"/>
  <c r="R37" i="8"/>
  <c r="L399" i="1" s="1"/>
  <c r="L430" i="1" s="1"/>
  <c r="R46" i="8"/>
  <c r="L408" i="1" s="1"/>
  <c r="L439" i="1" s="1"/>
  <c r="R44" i="8"/>
  <c r="L406" i="1" s="1"/>
  <c r="L437" i="1" s="1"/>
  <c r="R41" i="8"/>
  <c r="L403" i="1" s="1"/>
  <c r="L434" i="1" s="1"/>
  <c r="R38" i="8"/>
  <c r="L400" i="1" s="1"/>
  <c r="L431" i="1" s="1"/>
  <c r="R43" i="8"/>
  <c r="L405" i="1" s="1"/>
  <c r="L436" i="1" s="1"/>
  <c r="R47" i="8"/>
  <c r="L409" i="1" s="1"/>
  <c r="L440" i="1" s="1"/>
  <c r="R36" i="8"/>
  <c r="L398" i="1" s="1"/>
  <c r="L429" i="1" s="1"/>
  <c r="Q49" i="8"/>
  <c r="K411" i="1" s="1"/>
  <c r="K442" i="1" s="1"/>
  <c r="Q42" i="8"/>
  <c r="K404" i="1" s="1"/>
  <c r="K435" i="1" s="1"/>
  <c r="Q35" i="8"/>
  <c r="K397" i="1" s="1"/>
  <c r="K428" i="1" s="1"/>
  <c r="Q39" i="8"/>
  <c r="K401" i="1" s="1"/>
  <c r="K432" i="1" s="1"/>
  <c r="Q44" i="8"/>
  <c r="K406" i="1" s="1"/>
  <c r="K437" i="1" s="1"/>
  <c r="Q46" i="8"/>
  <c r="K408" i="1" s="1"/>
  <c r="K439" i="1" s="1"/>
  <c r="Q37" i="8"/>
  <c r="K399" i="1" s="1"/>
  <c r="K430" i="1" s="1"/>
  <c r="Q48" i="8"/>
  <c r="K410" i="1" s="1"/>
  <c r="K441" i="1" s="1"/>
  <c r="Q41" i="8"/>
  <c r="K403" i="1" s="1"/>
  <c r="K434" i="1" s="1"/>
  <c r="Q43" i="8"/>
  <c r="K405" i="1" s="1"/>
  <c r="K436" i="1" s="1"/>
  <c r="Q38" i="8"/>
  <c r="K400" i="1" s="1"/>
  <c r="K431" i="1" s="1"/>
  <c r="Q47" i="8"/>
  <c r="K409" i="1" s="1"/>
  <c r="K440" i="1" s="1"/>
  <c r="Q36" i="8"/>
  <c r="K398" i="1" s="1"/>
  <c r="K429" i="1" s="1"/>
  <c r="O89" i="8"/>
  <c r="C3" i="9" s="1"/>
  <c r="R51" i="8"/>
  <c r="L413" i="1" s="1"/>
  <c r="L444" i="1" s="1"/>
  <c r="O103" i="8"/>
  <c r="C17" i="9" s="1"/>
  <c r="O92" i="8"/>
  <c r="C6" i="9" s="1"/>
  <c r="R45" i="8"/>
  <c r="L407" i="1" s="1"/>
  <c r="L438" i="1" s="1"/>
  <c r="E109" i="8"/>
  <c r="Q26" i="8"/>
  <c r="Q55" i="8" s="1"/>
  <c r="K417" i="1" s="1"/>
  <c r="K448" i="1" s="1"/>
  <c r="E110" i="8"/>
  <c r="Q27" i="8"/>
  <c r="Q56" i="8" s="1"/>
  <c r="K418" i="1" s="1"/>
  <c r="K449" i="1" s="1"/>
  <c r="O101" i="8"/>
  <c r="C15" i="9" s="1"/>
  <c r="R55" i="8"/>
  <c r="L417" i="1" s="1"/>
  <c r="L448" i="1" s="1"/>
  <c r="S105" i="8"/>
  <c r="G19" i="9" s="1"/>
  <c r="R50" i="8"/>
  <c r="L412" i="1" s="1"/>
  <c r="L443" i="1" s="1"/>
  <c r="O41" i="8"/>
  <c r="I403" i="1" s="1"/>
  <c r="I434" i="1" s="1"/>
  <c r="O44" i="8"/>
  <c r="I406" i="1" s="1"/>
  <c r="I437" i="1" s="1"/>
  <c r="O48" i="8"/>
  <c r="I410" i="1" s="1"/>
  <c r="I441" i="1" s="1"/>
  <c r="O37" i="8"/>
  <c r="I399" i="1" s="1"/>
  <c r="I430" i="1" s="1"/>
  <c r="O46" i="8"/>
  <c r="I408" i="1" s="1"/>
  <c r="I439" i="1" s="1"/>
  <c r="O39" i="8"/>
  <c r="I401" i="1" s="1"/>
  <c r="I432" i="1" s="1"/>
  <c r="O43" i="8"/>
  <c r="I405" i="1" s="1"/>
  <c r="I436" i="1" s="1"/>
  <c r="O36" i="8"/>
  <c r="I398" i="1" s="1"/>
  <c r="I429" i="1" s="1"/>
  <c r="O49" i="8"/>
  <c r="I411" i="1" s="1"/>
  <c r="I442" i="1" s="1"/>
  <c r="O47" i="8"/>
  <c r="I409" i="1" s="1"/>
  <c r="I440" i="1" s="1"/>
  <c r="O42" i="8"/>
  <c r="I404" i="1" s="1"/>
  <c r="I435" i="1" s="1"/>
  <c r="O38" i="8"/>
  <c r="I400" i="1" s="1"/>
  <c r="I431" i="1" s="1"/>
  <c r="O35" i="8"/>
  <c r="I397" i="1" s="1"/>
  <c r="I428" i="1" s="1"/>
  <c r="P110" i="8"/>
  <c r="D24" i="9" s="1"/>
  <c r="S109" i="8"/>
  <c r="G23" i="9" s="1"/>
  <c r="V99" i="8"/>
  <c r="J13" i="9" s="1"/>
  <c r="V108" i="8"/>
  <c r="J22" i="9" s="1"/>
  <c r="S107" i="8"/>
  <c r="G21" i="9" s="1"/>
  <c r="D108" i="8"/>
  <c r="P108" i="8" s="1"/>
  <c r="D22" i="9" s="1"/>
  <c r="E113" i="8"/>
  <c r="I94" i="8"/>
  <c r="F112" i="8"/>
  <c r="F99" i="8"/>
  <c r="F89" i="8"/>
  <c r="H110" i="8"/>
  <c r="C99" i="8"/>
  <c r="O99" i="8" s="1"/>
  <c r="C13" i="9" s="1"/>
  <c r="S96" i="8"/>
  <c r="G10" i="9" s="1"/>
  <c r="S102" i="8"/>
  <c r="G16" i="9" s="1"/>
  <c r="S89" i="8"/>
  <c r="G3" i="9" s="1"/>
  <c r="S92" i="8"/>
  <c r="G6" i="9" s="1"/>
  <c r="S100" i="8"/>
  <c r="G14" i="9" s="1"/>
  <c r="S91" i="8"/>
  <c r="G5" i="9" s="1"/>
  <c r="S93" i="8"/>
  <c r="G7" i="9" s="1"/>
  <c r="S95" i="8"/>
  <c r="G9" i="9" s="1"/>
  <c r="S97" i="8"/>
  <c r="G11" i="9" s="1"/>
  <c r="S101" i="8"/>
  <c r="G15" i="9" s="1"/>
  <c r="S103" i="8"/>
  <c r="G17" i="9" s="1"/>
  <c r="S90" i="8"/>
  <c r="G4" i="9" s="1"/>
  <c r="S98" i="8"/>
  <c r="G12" i="9" s="1"/>
  <c r="P99" i="8"/>
  <c r="D13" i="9" s="1"/>
  <c r="P106" i="8"/>
  <c r="D20" i="9" s="1"/>
  <c r="H106" i="8"/>
  <c r="J112" i="8"/>
  <c r="V112" i="8" s="1"/>
  <c r="J26" i="9" s="1"/>
  <c r="C113" i="8"/>
  <c r="O113" i="8" s="1"/>
  <c r="C27" i="9" s="1"/>
  <c r="B94" i="8"/>
  <c r="F107" i="8"/>
  <c r="S94" i="8"/>
  <c r="G8" i="9" s="1"/>
  <c r="V109" i="8"/>
  <c r="J23" i="9" s="1"/>
  <c r="I111" i="8"/>
  <c r="G113" i="8"/>
  <c r="S113" i="8" s="1"/>
  <c r="G27" i="9" s="1"/>
  <c r="D107" i="8"/>
  <c r="P107" i="8" s="1"/>
  <c r="D21" i="9" s="1"/>
  <c r="D109" i="8"/>
  <c r="P109" i="8" s="1"/>
  <c r="D23" i="9" s="1"/>
  <c r="V105" i="8"/>
  <c r="J19" i="9" s="1"/>
  <c r="E89" i="8"/>
  <c r="P98" i="8"/>
  <c r="D12" i="9" s="1"/>
  <c r="P90" i="8"/>
  <c r="D4" i="9" s="1"/>
  <c r="P96" i="8"/>
  <c r="D10" i="9" s="1"/>
  <c r="P100" i="8"/>
  <c r="D14" i="9" s="1"/>
  <c r="P91" i="8"/>
  <c r="D5" i="9" s="1"/>
  <c r="P93" i="8"/>
  <c r="D7" i="9" s="1"/>
  <c r="P95" i="8"/>
  <c r="D9" i="9" s="1"/>
  <c r="P97" i="8"/>
  <c r="D11" i="9" s="1"/>
  <c r="P101" i="8"/>
  <c r="D15" i="9" s="1"/>
  <c r="P103" i="8"/>
  <c r="D17" i="9" s="1"/>
  <c r="P92" i="8"/>
  <c r="D6" i="9" s="1"/>
  <c r="P102" i="8"/>
  <c r="D16" i="9" s="1"/>
  <c r="P89" i="8"/>
  <c r="D3" i="9" s="1"/>
  <c r="C110" i="8"/>
  <c r="O110" i="8" s="1"/>
  <c r="C24" i="9" s="1"/>
  <c r="B105" i="8"/>
  <c r="G110" i="8"/>
  <c r="S110" i="8" s="1"/>
  <c r="G24" i="9" s="1"/>
  <c r="D105" i="8"/>
  <c r="P105" i="8" s="1"/>
  <c r="D19" i="9" s="1"/>
  <c r="S99" i="8"/>
  <c r="G13" i="9" s="1"/>
  <c r="S106" i="8"/>
  <c r="G20" i="9" s="1"/>
  <c r="H113" i="8"/>
  <c r="E111" i="8"/>
  <c r="I107" i="8"/>
  <c r="C106" i="8"/>
  <c r="O106" i="8" s="1"/>
  <c r="C20" i="9" s="1"/>
  <c r="C112" i="8"/>
  <c r="O112" i="8" s="1"/>
  <c r="C26" i="9" s="1"/>
  <c r="J106" i="8"/>
  <c r="V106" i="8" s="1"/>
  <c r="J20" i="9" s="1"/>
  <c r="D111" i="8"/>
  <c r="P111" i="8" s="1"/>
  <c r="D25" i="9" s="1"/>
  <c r="C107" i="8"/>
  <c r="O107" i="8" s="1"/>
  <c r="C21" i="9" s="1"/>
  <c r="I99" i="8"/>
  <c r="E94" i="8"/>
  <c r="V101" i="8"/>
  <c r="J15" i="9" s="1"/>
  <c r="V96" i="8"/>
  <c r="J10" i="9" s="1"/>
  <c r="V91" i="8"/>
  <c r="J5" i="9" s="1"/>
  <c r="V93" i="8"/>
  <c r="J7" i="9" s="1"/>
  <c r="V95" i="8"/>
  <c r="J9" i="9" s="1"/>
  <c r="V97" i="8"/>
  <c r="J11" i="9" s="1"/>
  <c r="V103" i="8"/>
  <c r="J17" i="9" s="1"/>
  <c r="V92" i="8"/>
  <c r="J6" i="9" s="1"/>
  <c r="V90" i="8"/>
  <c r="J4" i="9" s="1"/>
  <c r="V102" i="8"/>
  <c r="J16" i="9" s="1"/>
  <c r="V98" i="8"/>
  <c r="J12" i="9" s="1"/>
  <c r="V89" i="8"/>
  <c r="J3" i="9" s="1"/>
  <c r="V100" i="8"/>
  <c r="J14" i="9" s="1"/>
  <c r="V111" i="8"/>
  <c r="J25" i="9" s="1"/>
  <c r="B109" i="8"/>
  <c r="F110" i="8"/>
  <c r="J110" i="8"/>
  <c r="V110" i="8" s="1"/>
  <c r="J24" i="9" s="1"/>
  <c r="P94" i="8"/>
  <c r="D8" i="9" s="1"/>
  <c r="F111" i="8"/>
  <c r="H94" i="8"/>
  <c r="C111" i="8"/>
  <c r="O111" i="8" s="1"/>
  <c r="C25" i="9" s="1"/>
  <c r="J94" i="8"/>
  <c r="V94" i="8" s="1"/>
  <c r="J8" i="9" s="1"/>
  <c r="P104" i="8"/>
  <c r="D18" i="9" s="1"/>
  <c r="V104" i="8"/>
  <c r="J18" i="9" s="1"/>
  <c r="H111" i="8"/>
  <c r="F113" i="8"/>
  <c r="G111" i="8"/>
  <c r="S111" i="8" s="1"/>
  <c r="G25" i="9" s="1"/>
  <c r="T103" i="8" l="1"/>
  <c r="H17" i="9" s="1"/>
  <c r="T101" i="8"/>
  <c r="H15" i="9" s="1"/>
  <c r="T97" i="8"/>
  <c r="H11" i="9" s="1"/>
  <c r="T112" i="8"/>
  <c r="H26" i="9" s="1"/>
  <c r="T110" i="8"/>
  <c r="H24" i="9" s="1"/>
  <c r="T104" i="8"/>
  <c r="H18" i="9" s="1"/>
  <c r="T89" i="8"/>
  <c r="H3" i="9" s="1"/>
  <c r="H35" i="9" s="1"/>
  <c r="V35" i="9" s="1"/>
  <c r="T98" i="8"/>
  <c r="H12" i="9" s="1"/>
  <c r="H43" i="9" s="1"/>
  <c r="V43" i="9" s="1"/>
  <c r="T107" i="8"/>
  <c r="H21" i="9" s="1"/>
  <c r="T105" i="8"/>
  <c r="H19" i="9" s="1"/>
  <c r="H50" i="9" s="1"/>
  <c r="V50" i="9" s="1"/>
  <c r="T91" i="8"/>
  <c r="H5" i="9" s="1"/>
  <c r="H36" i="9" s="1"/>
  <c r="V36" i="9" s="1"/>
  <c r="T109" i="8"/>
  <c r="H23" i="9" s="1"/>
  <c r="H55" i="9" s="1"/>
  <c r="V55" i="9" s="1"/>
  <c r="T95" i="8"/>
  <c r="H9" i="9" s="1"/>
  <c r="T93" i="8"/>
  <c r="H7" i="9" s="1"/>
  <c r="T111" i="8"/>
  <c r="H25" i="9" s="1"/>
  <c r="T113" i="8"/>
  <c r="H27" i="9" s="1"/>
  <c r="H58" i="9" s="1"/>
  <c r="V58" i="9" s="1"/>
  <c r="U113" i="8"/>
  <c r="I27" i="9" s="1"/>
  <c r="T102" i="8"/>
  <c r="H16" i="9" s="1"/>
  <c r="T92" i="8"/>
  <c r="H6" i="9" s="1"/>
  <c r="T108" i="8"/>
  <c r="H22" i="9" s="1"/>
  <c r="T99" i="8"/>
  <c r="H13" i="9" s="1"/>
  <c r="T96" i="8"/>
  <c r="H10" i="9" s="1"/>
  <c r="J39" i="9"/>
  <c r="X39" i="9" s="1"/>
  <c r="U89" i="8"/>
  <c r="I3" i="9" s="1"/>
  <c r="T100" i="8"/>
  <c r="H14" i="9" s="1"/>
  <c r="T106" i="8"/>
  <c r="H20" i="9" s="1"/>
  <c r="T94" i="8"/>
  <c r="H8" i="9" s="1"/>
  <c r="G44" i="9"/>
  <c r="U44" i="9" s="1"/>
  <c r="U108" i="8"/>
  <c r="I22" i="9" s="1"/>
  <c r="U94" i="8"/>
  <c r="I8" i="9" s="1"/>
  <c r="U104" i="8"/>
  <c r="I18" i="9" s="1"/>
  <c r="U99" i="8"/>
  <c r="I13" i="9" s="1"/>
  <c r="U100" i="8"/>
  <c r="I14" i="9" s="1"/>
  <c r="U90" i="8"/>
  <c r="I4" i="9" s="1"/>
  <c r="U111" i="8"/>
  <c r="I25" i="9" s="1"/>
  <c r="U107" i="8"/>
  <c r="I21" i="9" s="1"/>
  <c r="U91" i="8"/>
  <c r="I5" i="9" s="1"/>
  <c r="U103" i="8"/>
  <c r="I17" i="9" s="1"/>
  <c r="U101" i="8"/>
  <c r="I15" i="9" s="1"/>
  <c r="U95" i="8"/>
  <c r="I9" i="9" s="1"/>
  <c r="U93" i="8"/>
  <c r="I7" i="9" s="1"/>
  <c r="U97" i="8"/>
  <c r="I11" i="9" s="1"/>
  <c r="U92" i="8"/>
  <c r="I6" i="9" s="1"/>
  <c r="U98" i="8"/>
  <c r="I12" i="9" s="1"/>
  <c r="U105" i="8"/>
  <c r="I19" i="9" s="1"/>
  <c r="U102" i="8"/>
  <c r="I16" i="9" s="1"/>
  <c r="U110" i="8"/>
  <c r="I24" i="9" s="1"/>
  <c r="U96" i="8"/>
  <c r="I10" i="9" s="1"/>
  <c r="U106" i="8"/>
  <c r="I20" i="9" s="1"/>
  <c r="U112" i="8"/>
  <c r="I26" i="9" s="1"/>
  <c r="G55" i="9"/>
  <c r="U55" i="9" s="1"/>
  <c r="C56" i="9"/>
  <c r="Q56" i="9" s="1"/>
  <c r="J42" i="9"/>
  <c r="X42" i="9" s="1"/>
  <c r="C41" i="9"/>
  <c r="Q41" i="9" s="1"/>
  <c r="J37" i="9"/>
  <c r="X37" i="9" s="1"/>
  <c r="D36" i="9"/>
  <c r="R36" i="9" s="1"/>
  <c r="J49" i="9"/>
  <c r="X49" i="9" s="1"/>
  <c r="C39" i="9"/>
  <c r="Q39" i="9" s="1"/>
  <c r="D45" i="9"/>
  <c r="R45" i="9" s="1"/>
  <c r="N111" i="8"/>
  <c r="B25" i="9" s="1"/>
  <c r="J53" i="9"/>
  <c r="X53" i="9" s="1"/>
  <c r="N54" i="8"/>
  <c r="H416" i="1" s="1"/>
  <c r="H447" i="1" s="1"/>
  <c r="C37" i="9"/>
  <c r="Q37" i="9" s="1"/>
  <c r="G46" i="9"/>
  <c r="U46" i="9" s="1"/>
  <c r="C52" i="9"/>
  <c r="Q52" i="9" s="1"/>
  <c r="C40" i="9"/>
  <c r="Q40" i="9" s="1"/>
  <c r="G53" i="9"/>
  <c r="U53" i="9" s="1"/>
  <c r="N94" i="8"/>
  <c r="B8" i="9" s="1"/>
  <c r="N35" i="8"/>
  <c r="H397" i="1" s="1"/>
  <c r="H428" i="1" s="1"/>
  <c r="N44" i="8"/>
  <c r="H406" i="1" s="1"/>
  <c r="H437" i="1" s="1"/>
  <c r="N43" i="8"/>
  <c r="H405" i="1" s="1"/>
  <c r="H436" i="1" s="1"/>
  <c r="N37" i="8"/>
  <c r="H399" i="1" s="1"/>
  <c r="H430" i="1" s="1"/>
  <c r="N41" i="8"/>
  <c r="H403" i="1" s="1"/>
  <c r="H434" i="1" s="1"/>
  <c r="N48" i="8"/>
  <c r="H410" i="1" s="1"/>
  <c r="H441" i="1" s="1"/>
  <c r="N49" i="8"/>
  <c r="H411" i="1" s="1"/>
  <c r="H442" i="1" s="1"/>
  <c r="N46" i="8"/>
  <c r="H408" i="1" s="1"/>
  <c r="H439" i="1" s="1"/>
  <c r="N38" i="8"/>
  <c r="H400" i="1" s="1"/>
  <c r="H431" i="1" s="1"/>
  <c r="N39" i="8"/>
  <c r="H401" i="1" s="1"/>
  <c r="H432" i="1" s="1"/>
  <c r="N36" i="8"/>
  <c r="H398" i="1" s="1"/>
  <c r="H429" i="1" s="1"/>
  <c r="N42" i="8"/>
  <c r="H404" i="1" s="1"/>
  <c r="H435" i="1" s="1"/>
  <c r="N47" i="8"/>
  <c r="H409" i="1" s="1"/>
  <c r="H440" i="1" s="1"/>
  <c r="N59" i="8"/>
  <c r="H421" i="1" s="1"/>
  <c r="H452" i="1" s="1"/>
  <c r="C44" i="9"/>
  <c r="Q44" i="9" s="1"/>
  <c r="N58" i="8"/>
  <c r="H420" i="1" s="1"/>
  <c r="H451" i="1" s="1"/>
  <c r="N104" i="8"/>
  <c r="B18" i="9" s="1"/>
  <c r="C48" i="9"/>
  <c r="Q48" i="9" s="1"/>
  <c r="G50" i="9"/>
  <c r="U50" i="9" s="1"/>
  <c r="N50" i="8"/>
  <c r="H412" i="1" s="1"/>
  <c r="H443" i="1" s="1"/>
  <c r="N105" i="8"/>
  <c r="B19" i="9" s="1"/>
  <c r="N57" i="8"/>
  <c r="H419" i="1" s="1"/>
  <c r="H450" i="1" s="1"/>
  <c r="G58" i="9"/>
  <c r="U58" i="9" s="1"/>
  <c r="D37" i="9"/>
  <c r="R37" i="9" s="1"/>
  <c r="G42" i="9"/>
  <c r="U42" i="9" s="1"/>
  <c r="C49" i="9"/>
  <c r="Q49" i="9" s="1"/>
  <c r="N106" i="8"/>
  <c r="B20" i="9" s="1"/>
  <c r="N56" i="8"/>
  <c r="H418" i="1" s="1"/>
  <c r="H449" i="1" s="1"/>
  <c r="C55" i="9"/>
  <c r="Q55" i="9" s="1"/>
  <c r="N112" i="8"/>
  <c r="B26" i="9" s="1"/>
  <c r="J45" i="9"/>
  <c r="X45" i="9" s="1"/>
  <c r="D56" i="9"/>
  <c r="R56" i="9" s="1"/>
  <c r="D48" i="9"/>
  <c r="R48" i="9" s="1"/>
  <c r="J54" i="9"/>
  <c r="X54" i="9" s="1"/>
  <c r="G40" i="9"/>
  <c r="U40" i="9" s="1"/>
  <c r="C35" i="9"/>
  <c r="Q35" i="9" s="1"/>
  <c r="D52" i="9"/>
  <c r="R52" i="9" s="1"/>
  <c r="N45" i="8"/>
  <c r="H407" i="1" s="1"/>
  <c r="H438" i="1" s="1"/>
  <c r="G56" i="9"/>
  <c r="U56" i="9" s="1"/>
  <c r="J51" i="9"/>
  <c r="X51" i="9" s="1"/>
  <c r="D46" i="9"/>
  <c r="R46" i="9" s="1"/>
  <c r="G38" i="9"/>
  <c r="U38" i="9" s="1"/>
  <c r="C46" i="9"/>
  <c r="Q46" i="9" s="1"/>
  <c r="N52" i="8"/>
  <c r="H414" i="1" s="1"/>
  <c r="H445" i="1" s="1"/>
  <c r="N51" i="8"/>
  <c r="H413" i="1" s="1"/>
  <c r="H444" i="1" s="1"/>
  <c r="N89" i="8"/>
  <c r="B3" i="9" s="1"/>
  <c r="N90" i="8"/>
  <c r="B4" i="9" s="1"/>
  <c r="N95" i="8"/>
  <c r="B9" i="9" s="1"/>
  <c r="N91" i="8"/>
  <c r="B5" i="9" s="1"/>
  <c r="N103" i="8"/>
  <c r="B17" i="9" s="1"/>
  <c r="N100" i="8"/>
  <c r="B14" i="9" s="1"/>
  <c r="B45" i="9" s="1"/>
  <c r="P45" i="9" s="1"/>
  <c r="N92" i="8"/>
  <c r="B6" i="9" s="1"/>
  <c r="N101" i="8"/>
  <c r="B15" i="9" s="1"/>
  <c r="N102" i="8"/>
  <c r="B16" i="9" s="1"/>
  <c r="N98" i="8"/>
  <c r="B12" i="9" s="1"/>
  <c r="N93" i="8"/>
  <c r="B7" i="9" s="1"/>
  <c r="N96" i="8"/>
  <c r="B10" i="9" s="1"/>
  <c r="N97" i="8"/>
  <c r="B11" i="9" s="1"/>
  <c r="N53" i="8"/>
  <c r="H415" i="1" s="1"/>
  <c r="H446" i="1" s="1"/>
  <c r="N110" i="8"/>
  <c r="B24" i="9" s="1"/>
  <c r="N109" i="8"/>
  <c r="B23" i="9" s="1"/>
  <c r="C45" i="9"/>
  <c r="Q45" i="9" s="1"/>
  <c r="J43" i="9"/>
  <c r="X43" i="9" s="1"/>
  <c r="C57" i="9"/>
  <c r="Q57" i="9" s="1"/>
  <c r="D42" i="9"/>
  <c r="R42" i="9" s="1"/>
  <c r="G36" i="9"/>
  <c r="U36" i="9" s="1"/>
  <c r="C42" i="9"/>
  <c r="Q42" i="9" s="1"/>
  <c r="N113" i="8"/>
  <c r="B27" i="9" s="1"/>
  <c r="N107" i="8"/>
  <c r="B21" i="9" s="1"/>
  <c r="G48" i="9"/>
  <c r="U48" i="9" s="1"/>
  <c r="N55" i="8"/>
  <c r="H417" i="1" s="1"/>
  <c r="H448" i="1" s="1"/>
  <c r="J56" i="9"/>
  <c r="X56" i="9" s="1"/>
  <c r="J47" i="9"/>
  <c r="X47" i="9" s="1"/>
  <c r="C51" i="9"/>
  <c r="Q51" i="9" s="1"/>
  <c r="D40" i="9"/>
  <c r="R40" i="9" s="1"/>
  <c r="G45" i="9"/>
  <c r="U45" i="9" s="1"/>
  <c r="N108" i="8"/>
  <c r="B22" i="9" s="1"/>
  <c r="C53" i="9"/>
  <c r="Q53" i="9" s="1"/>
  <c r="D47" i="9"/>
  <c r="R47" i="9" s="1"/>
  <c r="G52" i="9"/>
  <c r="U52" i="9" s="1"/>
  <c r="G37" i="9"/>
  <c r="U37" i="9" s="1"/>
  <c r="D57" i="9"/>
  <c r="R57" i="9" s="1"/>
  <c r="C36" i="9"/>
  <c r="Q36" i="9" s="1"/>
  <c r="C58" i="9"/>
  <c r="Q58" i="9" s="1"/>
  <c r="G47" i="9"/>
  <c r="U47" i="9" s="1"/>
  <c r="C38" i="9"/>
  <c r="Q38" i="9" s="1"/>
  <c r="D58" i="9"/>
  <c r="R58" i="9" s="1"/>
  <c r="G51" i="9"/>
  <c r="U51" i="9" s="1"/>
  <c r="D41" i="9"/>
  <c r="R41" i="9" s="1"/>
  <c r="J57" i="9"/>
  <c r="X57" i="9" s="1"/>
  <c r="G49" i="9"/>
  <c r="U49" i="9" s="1"/>
  <c r="G41" i="9"/>
  <c r="U41" i="9" s="1"/>
  <c r="C47" i="9"/>
  <c r="Q47" i="9" s="1"/>
  <c r="G39" i="9"/>
  <c r="U39" i="9" s="1"/>
  <c r="D35" i="9"/>
  <c r="R35" i="9" s="1"/>
  <c r="G57" i="9"/>
  <c r="U57" i="9" s="1"/>
  <c r="D51" i="9"/>
  <c r="R51" i="9" s="1"/>
  <c r="J38" i="9"/>
  <c r="X38" i="9" s="1"/>
  <c r="D50" i="9"/>
  <c r="R50" i="9" s="1"/>
  <c r="D43" i="9"/>
  <c r="R43" i="9" s="1"/>
  <c r="D44" i="9"/>
  <c r="R44" i="9" s="1"/>
  <c r="C50" i="9"/>
  <c r="Q50" i="9" s="1"/>
  <c r="D53" i="9"/>
  <c r="R53" i="9" s="1"/>
  <c r="J35" i="9"/>
  <c r="X35" i="9" s="1"/>
  <c r="D39" i="9"/>
  <c r="R39" i="9" s="1"/>
  <c r="J36" i="9"/>
  <c r="X36" i="9" s="1"/>
  <c r="J58" i="9"/>
  <c r="X58" i="9" s="1"/>
  <c r="J44" i="9"/>
  <c r="X44" i="9" s="1"/>
  <c r="D49" i="9"/>
  <c r="R49" i="9" s="1"/>
  <c r="J40" i="9"/>
  <c r="X40" i="9" s="1"/>
  <c r="J41" i="9"/>
  <c r="X41" i="9" s="1"/>
  <c r="J50" i="9"/>
  <c r="X50" i="9" s="1"/>
  <c r="G43" i="9"/>
  <c r="U43" i="9" s="1"/>
  <c r="G54" i="9"/>
  <c r="U54" i="9" s="1"/>
  <c r="C54" i="9"/>
  <c r="Q54" i="9" s="1"/>
  <c r="D38" i="9"/>
  <c r="R38" i="9" s="1"/>
  <c r="J48" i="9"/>
  <c r="X48" i="9" s="1"/>
  <c r="J55" i="9"/>
  <c r="X55" i="9" s="1"/>
  <c r="J46" i="9"/>
  <c r="X46" i="9" s="1"/>
  <c r="D54" i="9"/>
  <c r="R54" i="9" s="1"/>
  <c r="G35" i="9"/>
  <c r="U35" i="9" s="1"/>
  <c r="D55" i="9"/>
  <c r="R55" i="9" s="1"/>
  <c r="J52" i="9"/>
  <c r="X52" i="9" s="1"/>
  <c r="Q110" i="8"/>
  <c r="E24" i="9" s="1"/>
  <c r="R110" i="8"/>
  <c r="F24" i="9" s="1"/>
  <c r="Q94" i="8"/>
  <c r="E8" i="9" s="1"/>
  <c r="Q90" i="8"/>
  <c r="E4" i="9" s="1"/>
  <c r="Q100" i="8"/>
  <c r="E14" i="9" s="1"/>
  <c r="Q91" i="8"/>
  <c r="E5" i="9" s="1"/>
  <c r="Q93" i="8"/>
  <c r="E7" i="9" s="1"/>
  <c r="Q95" i="8"/>
  <c r="E9" i="9" s="1"/>
  <c r="Q97" i="8"/>
  <c r="E11" i="9" s="1"/>
  <c r="Q101" i="8"/>
  <c r="E15" i="9" s="1"/>
  <c r="Q103" i="8"/>
  <c r="E17" i="9" s="1"/>
  <c r="Q89" i="8"/>
  <c r="E3" i="9" s="1"/>
  <c r="Q102" i="8"/>
  <c r="E16" i="9" s="1"/>
  <c r="Q92" i="8"/>
  <c r="E6" i="9" s="1"/>
  <c r="Q96" i="8"/>
  <c r="E10" i="9" s="1"/>
  <c r="Q98" i="8"/>
  <c r="E12" i="9" s="1"/>
  <c r="Q104" i="8"/>
  <c r="E18" i="9" s="1"/>
  <c r="Q108" i="8"/>
  <c r="E22" i="9" s="1"/>
  <c r="Q112" i="8"/>
  <c r="E26" i="9" s="1"/>
  <c r="Q106" i="8"/>
  <c r="E20" i="9" s="1"/>
  <c r="Q105" i="8"/>
  <c r="E19" i="9" s="1"/>
  <c r="R107" i="8"/>
  <c r="F21" i="9" s="1"/>
  <c r="Q99" i="8"/>
  <c r="E13" i="9" s="1"/>
  <c r="Q109" i="8"/>
  <c r="E23" i="9" s="1"/>
  <c r="R99" i="8"/>
  <c r="F13" i="9" s="1"/>
  <c r="R112" i="8"/>
  <c r="F26" i="9" s="1"/>
  <c r="R111" i="8"/>
  <c r="F25" i="9" s="1"/>
  <c r="Q113" i="8"/>
  <c r="E27" i="9" s="1"/>
  <c r="R92" i="8"/>
  <c r="F6" i="9" s="1"/>
  <c r="R98" i="8"/>
  <c r="F12" i="9" s="1"/>
  <c r="R102" i="8"/>
  <c r="F16" i="9" s="1"/>
  <c r="R89" i="8"/>
  <c r="F3" i="9" s="1"/>
  <c r="R91" i="8"/>
  <c r="F5" i="9" s="1"/>
  <c r="R93" i="8"/>
  <c r="F7" i="9" s="1"/>
  <c r="R95" i="8"/>
  <c r="F9" i="9" s="1"/>
  <c r="R97" i="8"/>
  <c r="F11" i="9" s="1"/>
  <c r="R101" i="8"/>
  <c r="F15" i="9" s="1"/>
  <c r="R103" i="8"/>
  <c r="F17" i="9" s="1"/>
  <c r="R90" i="8"/>
  <c r="F4" i="9" s="1"/>
  <c r="R96" i="8"/>
  <c r="F10" i="9" s="1"/>
  <c r="R100" i="8"/>
  <c r="F14" i="9" s="1"/>
  <c r="R105" i="8"/>
  <c r="F19" i="9" s="1"/>
  <c r="R106" i="8"/>
  <c r="F20" i="9" s="1"/>
  <c r="R108" i="8"/>
  <c r="F22" i="9" s="1"/>
  <c r="R109" i="8"/>
  <c r="F23" i="9" s="1"/>
  <c r="R94" i="8"/>
  <c r="F8" i="9" s="1"/>
  <c r="R104" i="8"/>
  <c r="F18" i="9" s="1"/>
  <c r="Q111" i="8"/>
  <c r="E25" i="9" s="1"/>
  <c r="Q107" i="8"/>
  <c r="E21" i="9" s="1"/>
  <c r="R113" i="8"/>
  <c r="F27" i="9" s="1"/>
  <c r="B12" i="7"/>
  <c r="B36" i="7" s="1"/>
  <c r="C12" i="7"/>
  <c r="D12" i="7"/>
  <c r="E12" i="7"/>
  <c r="F12" i="7"/>
  <c r="G12" i="7"/>
  <c r="H12" i="7"/>
  <c r="I12" i="7"/>
  <c r="J12" i="7"/>
  <c r="K12" i="7"/>
  <c r="B13" i="7"/>
  <c r="M13" i="7" s="1"/>
  <c r="C13" i="7"/>
  <c r="D13" i="7"/>
  <c r="E13" i="7"/>
  <c r="F13" i="7"/>
  <c r="G13" i="7"/>
  <c r="H13" i="7"/>
  <c r="I13" i="7"/>
  <c r="J13" i="7"/>
  <c r="K13" i="7"/>
  <c r="B14" i="7"/>
  <c r="M14" i="7" s="1"/>
  <c r="C14" i="7"/>
  <c r="D14" i="7"/>
  <c r="E14" i="7"/>
  <c r="F14" i="7"/>
  <c r="G14" i="7"/>
  <c r="H14" i="7"/>
  <c r="I14" i="7"/>
  <c r="J14" i="7"/>
  <c r="K14" i="7"/>
  <c r="B15" i="7"/>
  <c r="M15" i="7" s="1"/>
  <c r="C15" i="7"/>
  <c r="D15" i="7"/>
  <c r="E15" i="7"/>
  <c r="F15" i="7"/>
  <c r="G15" i="7"/>
  <c r="H15" i="7"/>
  <c r="I15" i="7"/>
  <c r="J15" i="7"/>
  <c r="K15" i="7"/>
  <c r="B16" i="7"/>
  <c r="M16" i="7" s="1"/>
  <c r="C16" i="7"/>
  <c r="D16" i="7"/>
  <c r="E16" i="7"/>
  <c r="F16" i="7"/>
  <c r="G16" i="7"/>
  <c r="H16" i="7"/>
  <c r="I16" i="7"/>
  <c r="J16" i="7"/>
  <c r="K16" i="7"/>
  <c r="B17" i="7"/>
  <c r="B41" i="7" s="1"/>
  <c r="C17" i="7"/>
  <c r="D17" i="7"/>
  <c r="E17" i="7"/>
  <c r="F17" i="7"/>
  <c r="G17" i="7"/>
  <c r="H17" i="7"/>
  <c r="I17" i="7"/>
  <c r="J17" i="7"/>
  <c r="K17" i="7"/>
  <c r="B18" i="7"/>
  <c r="B42" i="7" s="1"/>
  <c r="C18" i="7"/>
  <c r="D18" i="7"/>
  <c r="E18" i="7"/>
  <c r="F18" i="7"/>
  <c r="G18" i="7"/>
  <c r="H18" i="7"/>
  <c r="I18" i="7"/>
  <c r="J18" i="7"/>
  <c r="K18" i="7"/>
  <c r="B19" i="7"/>
  <c r="B43" i="7" s="1"/>
  <c r="C19" i="7"/>
  <c r="D19" i="7"/>
  <c r="E19" i="7"/>
  <c r="F19" i="7"/>
  <c r="G19" i="7"/>
  <c r="H19" i="7"/>
  <c r="I19" i="7"/>
  <c r="J19" i="7"/>
  <c r="K19" i="7"/>
  <c r="B20" i="7"/>
  <c r="B44" i="7" s="1"/>
  <c r="C20" i="7"/>
  <c r="D20" i="7"/>
  <c r="E20" i="7"/>
  <c r="F20" i="7"/>
  <c r="G20" i="7"/>
  <c r="H20" i="7"/>
  <c r="I20" i="7"/>
  <c r="J20" i="7"/>
  <c r="K20" i="7"/>
  <c r="B21" i="7"/>
  <c r="B45" i="7" s="1"/>
  <c r="C21" i="7"/>
  <c r="D21" i="7"/>
  <c r="E21" i="7"/>
  <c r="F21" i="7"/>
  <c r="G21" i="7"/>
  <c r="H21" i="7"/>
  <c r="I21" i="7"/>
  <c r="J21" i="7"/>
  <c r="K21" i="7"/>
  <c r="B22" i="7"/>
  <c r="B46" i="7" s="1"/>
  <c r="C22" i="7"/>
  <c r="D22" i="7"/>
  <c r="E22" i="7"/>
  <c r="F22" i="7"/>
  <c r="G22" i="7"/>
  <c r="H22" i="7"/>
  <c r="I22" i="7"/>
  <c r="J22" i="7"/>
  <c r="K22" i="7"/>
  <c r="B23" i="7"/>
  <c r="B47" i="7" s="1"/>
  <c r="C23" i="7"/>
  <c r="D23" i="7"/>
  <c r="E23" i="7"/>
  <c r="F23" i="7"/>
  <c r="G23" i="7"/>
  <c r="H23" i="7"/>
  <c r="I23" i="7"/>
  <c r="J23" i="7"/>
  <c r="K23" i="7"/>
  <c r="C11" i="7"/>
  <c r="D11" i="7"/>
  <c r="E11" i="7"/>
  <c r="F11" i="7"/>
  <c r="G11" i="7"/>
  <c r="H11" i="7"/>
  <c r="I11" i="7"/>
  <c r="J11" i="7"/>
  <c r="K11" i="7"/>
  <c r="B11" i="7"/>
  <c r="B35" i="7" s="1"/>
  <c r="H57" i="9" l="1"/>
  <c r="V57" i="9" s="1"/>
  <c r="H49" i="9"/>
  <c r="V49" i="9" s="1"/>
  <c r="H52" i="9"/>
  <c r="V52" i="9" s="1"/>
  <c r="H51" i="9"/>
  <c r="V51" i="9" s="1"/>
  <c r="H48" i="9"/>
  <c r="V48" i="9" s="1"/>
  <c r="H37" i="9"/>
  <c r="V37" i="9" s="1"/>
  <c r="I45" i="9"/>
  <c r="W45" i="9" s="1"/>
  <c r="H56" i="9"/>
  <c r="V56" i="9" s="1"/>
  <c r="I43" i="9"/>
  <c r="W43" i="9" s="1"/>
  <c r="I36" i="9"/>
  <c r="W36" i="9" s="1"/>
  <c r="H44" i="9"/>
  <c r="V44" i="9" s="1"/>
  <c r="I52" i="9"/>
  <c r="W52" i="9" s="1"/>
  <c r="H54" i="9"/>
  <c r="V54" i="9" s="1"/>
  <c r="I58" i="9"/>
  <c r="W58" i="9" s="1"/>
  <c r="H45" i="9"/>
  <c r="V45" i="9" s="1"/>
  <c r="I35" i="9"/>
  <c r="W35" i="9" s="1"/>
  <c r="AB47" i="9" s="1"/>
  <c r="H47" i="9"/>
  <c r="V47" i="9" s="1"/>
  <c r="I46" i="9"/>
  <c r="W46" i="9" s="1"/>
  <c r="H41" i="9"/>
  <c r="V41" i="9" s="1"/>
  <c r="H38" i="9"/>
  <c r="V38" i="9" s="1"/>
  <c r="I57" i="9"/>
  <c r="W57" i="9" s="1"/>
  <c r="H42" i="9"/>
  <c r="V42" i="9" s="1"/>
  <c r="H53" i="9"/>
  <c r="V53" i="9" s="1"/>
  <c r="H46" i="9"/>
  <c r="V46" i="9" s="1"/>
  <c r="I53" i="9"/>
  <c r="W53" i="9" s="1"/>
  <c r="I37" i="9"/>
  <c r="W37" i="9" s="1"/>
  <c r="H40" i="9"/>
  <c r="V40" i="9" s="1"/>
  <c r="I56" i="9"/>
  <c r="W56" i="9" s="1"/>
  <c r="I42" i="9"/>
  <c r="W42" i="9" s="1"/>
  <c r="I39" i="9"/>
  <c r="W39" i="9" s="1"/>
  <c r="I40" i="9"/>
  <c r="W40" i="9" s="1"/>
  <c r="I54" i="9"/>
  <c r="W54" i="9" s="1"/>
  <c r="I55" i="9"/>
  <c r="W55" i="9" s="1"/>
  <c r="H39" i="9"/>
  <c r="V39" i="9" s="1"/>
  <c r="I49" i="9"/>
  <c r="W49" i="9" s="1"/>
  <c r="I41" i="9"/>
  <c r="W41" i="9" s="1"/>
  <c r="I47" i="9"/>
  <c r="W47" i="9" s="1"/>
  <c r="I50" i="9"/>
  <c r="W50" i="9" s="1"/>
  <c r="I51" i="9"/>
  <c r="W51" i="9" s="1"/>
  <c r="I44" i="9"/>
  <c r="W44" i="9" s="1"/>
  <c r="I38" i="9"/>
  <c r="W38" i="9" s="1"/>
  <c r="I48" i="9"/>
  <c r="W48" i="9" s="1"/>
  <c r="B56" i="9"/>
  <c r="P56" i="9" s="1"/>
  <c r="B46" i="9"/>
  <c r="P46" i="9" s="1"/>
  <c r="F54" i="9"/>
  <c r="T54" i="9" s="1"/>
  <c r="E47" i="9"/>
  <c r="S47" i="9" s="1"/>
  <c r="E41" i="9"/>
  <c r="S41" i="9" s="1"/>
  <c r="E43" i="9"/>
  <c r="S43" i="9" s="1"/>
  <c r="F45" i="9"/>
  <c r="T45" i="9" s="1"/>
  <c r="B36" i="9"/>
  <c r="P36" i="9" s="1"/>
  <c r="B57" i="9"/>
  <c r="P57" i="9" s="1"/>
  <c r="E49" i="9"/>
  <c r="S49" i="9" s="1"/>
  <c r="E55" i="9"/>
  <c r="S55" i="9" s="1"/>
  <c r="B52" i="9"/>
  <c r="P52" i="9" s="1"/>
  <c r="B35" i="9"/>
  <c r="P35" i="9" s="1"/>
  <c r="F58" i="9"/>
  <c r="T58" i="9" s="1"/>
  <c r="F38" i="9"/>
  <c r="T38" i="9" s="1"/>
  <c r="E53" i="9"/>
  <c r="S53" i="9" s="1"/>
  <c r="F55" i="9"/>
  <c r="T55" i="9" s="1"/>
  <c r="B38" i="9"/>
  <c r="P38" i="9" s="1"/>
  <c r="F40" i="9"/>
  <c r="T40" i="9" s="1"/>
  <c r="B42" i="9"/>
  <c r="P42" i="9" s="1"/>
  <c r="M12" i="7"/>
  <c r="F46" i="9"/>
  <c r="T46" i="9" s="1"/>
  <c r="F42" i="9"/>
  <c r="T42" i="9" s="1"/>
  <c r="E35" i="9"/>
  <c r="S35" i="9" s="1"/>
  <c r="B50" i="9"/>
  <c r="P50" i="9" s="1"/>
  <c r="B48" i="9"/>
  <c r="P48" i="9" s="1"/>
  <c r="B53" i="9"/>
  <c r="P53" i="9" s="1"/>
  <c r="B40" i="9"/>
  <c r="P40" i="9" s="1"/>
  <c r="B55" i="9"/>
  <c r="P55" i="9" s="1"/>
  <c r="F48" i="9"/>
  <c r="T48" i="9" s="1"/>
  <c r="F52" i="9"/>
  <c r="T52" i="9" s="1"/>
  <c r="E51" i="9"/>
  <c r="S51" i="9" s="1"/>
  <c r="E57" i="9"/>
  <c r="S57" i="9" s="1"/>
  <c r="E39" i="9"/>
  <c r="S39" i="9" s="1"/>
  <c r="B41" i="9"/>
  <c r="P41" i="9" s="1"/>
  <c r="B51" i="9"/>
  <c r="P51" i="9" s="1"/>
  <c r="B58" i="9"/>
  <c r="P58" i="9" s="1"/>
  <c r="B43" i="9"/>
  <c r="P43" i="9" s="1"/>
  <c r="B49" i="9"/>
  <c r="P49" i="9" s="1"/>
  <c r="B54" i="9"/>
  <c r="P54" i="9" s="1"/>
  <c r="F51" i="9"/>
  <c r="T51" i="9" s="1"/>
  <c r="B47" i="9"/>
  <c r="P47" i="9" s="1"/>
  <c r="E45" i="9"/>
  <c r="S45" i="9" s="1"/>
  <c r="B37" i="9"/>
  <c r="P37" i="9" s="1"/>
  <c r="B44" i="9"/>
  <c r="P44" i="9" s="1"/>
  <c r="F36" i="9"/>
  <c r="T36" i="9" s="1"/>
  <c r="B39" i="9"/>
  <c r="P39" i="9" s="1"/>
  <c r="E36" i="9"/>
  <c r="S36" i="9" s="1"/>
  <c r="L12" i="7"/>
  <c r="E50" i="9"/>
  <c r="S50" i="9" s="1"/>
  <c r="F43" i="9"/>
  <c r="T43" i="9" s="1"/>
  <c r="F49" i="9"/>
  <c r="T49" i="9" s="1"/>
  <c r="F37" i="9"/>
  <c r="T37" i="9" s="1"/>
  <c r="E52" i="9"/>
  <c r="S52" i="9" s="1"/>
  <c r="F47" i="9"/>
  <c r="T47" i="9" s="1"/>
  <c r="F53" i="9"/>
  <c r="T53" i="9" s="1"/>
  <c r="E58" i="9"/>
  <c r="S58" i="9" s="1"/>
  <c r="E56" i="9"/>
  <c r="S56" i="9" s="1"/>
  <c r="F56" i="9"/>
  <c r="T56" i="9" s="1"/>
  <c r="E48" i="9"/>
  <c r="S48" i="9" s="1"/>
  <c r="F50" i="9"/>
  <c r="T50" i="9" s="1"/>
  <c r="F57" i="9"/>
  <c r="T57" i="9" s="1"/>
  <c r="E46" i="9"/>
  <c r="S46" i="9" s="1"/>
  <c r="F44" i="9"/>
  <c r="T44" i="9" s="1"/>
  <c r="E42" i="9"/>
  <c r="S42" i="9" s="1"/>
  <c r="F39" i="9"/>
  <c r="T39" i="9" s="1"/>
  <c r="F41" i="9"/>
  <c r="T41" i="9" s="1"/>
  <c r="E54" i="9"/>
  <c r="S54" i="9" s="1"/>
  <c r="E40" i="9"/>
  <c r="S40" i="9" s="1"/>
  <c r="E37" i="9"/>
  <c r="S37" i="9" s="1"/>
  <c r="F35" i="9"/>
  <c r="T35" i="9" s="1"/>
  <c r="E44" i="9"/>
  <c r="S44" i="9" s="1"/>
  <c r="E38" i="9"/>
  <c r="S38" i="9" s="1"/>
  <c r="J42" i="7"/>
  <c r="L14" i="7"/>
  <c r="E37" i="7"/>
  <c r="B38" i="7"/>
  <c r="M11" i="7"/>
  <c r="L11" i="7"/>
  <c r="L16" i="7"/>
  <c r="D47" i="7"/>
  <c r="H45" i="7"/>
  <c r="B40" i="7"/>
  <c r="B37" i="7"/>
  <c r="E41" i="7"/>
  <c r="K37" i="7"/>
  <c r="B39" i="7"/>
  <c r="D45" i="7"/>
  <c r="E40" i="7"/>
  <c r="D40" i="7"/>
  <c r="J40" i="7"/>
  <c r="H47" i="7"/>
  <c r="D41" i="7"/>
  <c r="K45" i="7"/>
  <c r="H42" i="7"/>
  <c r="C40" i="7"/>
  <c r="G45" i="7"/>
  <c r="K43" i="7"/>
  <c r="E42" i="7"/>
  <c r="I40" i="7"/>
  <c r="D42" i="7"/>
  <c r="F37" i="7"/>
  <c r="H41" i="7"/>
  <c r="G43" i="7"/>
  <c r="J43" i="7"/>
  <c r="J39" i="7"/>
  <c r="I42" i="7"/>
  <c r="H40" i="7"/>
  <c r="F39" i="7"/>
  <c r="J37" i="7"/>
  <c r="C45" i="7"/>
  <c r="I43" i="7"/>
  <c r="I41" i="7"/>
  <c r="G46" i="7"/>
  <c r="H43" i="7"/>
  <c r="I37" i="7"/>
  <c r="K36" i="7"/>
  <c r="C43" i="7"/>
  <c r="D43" i="7"/>
  <c r="E43" i="7"/>
  <c r="J47" i="7"/>
  <c r="J41" i="7"/>
  <c r="I44" i="7"/>
  <c r="I45" i="7"/>
  <c r="H39" i="7"/>
  <c r="G35" i="7"/>
  <c r="D38" i="7"/>
  <c r="D46" i="7"/>
  <c r="F38" i="7"/>
  <c r="D44" i="7"/>
  <c r="F36" i="7"/>
  <c r="H44" i="7"/>
  <c r="J36" i="7"/>
  <c r="H46" i="7"/>
  <c r="J38" i="7"/>
  <c r="C47" i="7"/>
  <c r="E39" i="7"/>
  <c r="G47" i="7"/>
  <c r="I39" i="7"/>
  <c r="K47" i="7"/>
  <c r="C46" i="7"/>
  <c r="K46" i="7"/>
  <c r="K44" i="7"/>
  <c r="F47" i="7"/>
  <c r="F46" i="7"/>
  <c r="G42" i="7"/>
  <c r="H38" i="7"/>
  <c r="J46" i="7"/>
  <c r="K42" i="7"/>
  <c r="C41" i="7"/>
  <c r="D37" i="7"/>
  <c r="F45" i="7"/>
  <c r="G41" i="7"/>
  <c r="H37" i="7"/>
  <c r="J45" i="7"/>
  <c r="K41" i="7"/>
  <c r="D36" i="7"/>
  <c r="H36" i="7"/>
  <c r="J44" i="7"/>
  <c r="K40" i="7"/>
  <c r="E36" i="7"/>
  <c r="G40" i="7"/>
  <c r="C39" i="7"/>
  <c r="E47" i="7"/>
  <c r="F43" i="7"/>
  <c r="G39" i="7"/>
  <c r="I47" i="7"/>
  <c r="K39" i="7"/>
  <c r="E38" i="7"/>
  <c r="C44" i="7"/>
  <c r="I36" i="7"/>
  <c r="D39" i="7"/>
  <c r="C42" i="7"/>
  <c r="C38" i="7"/>
  <c r="E46" i="7"/>
  <c r="F42" i="7"/>
  <c r="G38" i="7"/>
  <c r="I46" i="7"/>
  <c r="K38" i="7"/>
  <c r="F44" i="7"/>
  <c r="C37" i="7"/>
  <c r="E45" i="7"/>
  <c r="F41" i="7"/>
  <c r="G37" i="7"/>
  <c r="I38" i="7"/>
  <c r="G44" i="7"/>
  <c r="C36" i="7"/>
  <c r="E44" i="7"/>
  <c r="F40" i="7"/>
  <c r="G36" i="7"/>
  <c r="F35" i="7"/>
  <c r="I35" i="7"/>
  <c r="C35" i="7"/>
  <c r="K35" i="7"/>
  <c r="J35" i="7"/>
  <c r="E35" i="7"/>
  <c r="D35" i="7"/>
  <c r="H35" i="7"/>
  <c r="L13" i="7"/>
  <c r="L15" i="7"/>
  <c r="Y4" i="1" l="1"/>
  <c r="C55" i="1" l="1"/>
  <c r="C54" i="1"/>
  <c r="C53" i="1"/>
  <c r="C56" i="1"/>
  <c r="C52" i="1"/>
  <c r="C51" i="1"/>
  <c r="C49" i="1"/>
  <c r="C110" i="6"/>
  <c r="C109" i="6"/>
  <c r="C108" i="6"/>
  <c r="C107" i="6"/>
  <c r="C106" i="6"/>
  <c r="C105" i="6"/>
  <c r="C98" i="6"/>
  <c r="C97" i="6"/>
  <c r="C96" i="6"/>
  <c r="C95" i="6"/>
  <c r="C94" i="6"/>
  <c r="C93" i="6"/>
  <c r="C86" i="6"/>
  <c r="C85" i="6"/>
  <c r="C84" i="6"/>
  <c r="C83" i="6"/>
  <c r="C82" i="6"/>
  <c r="C81" i="6"/>
  <c r="C73" i="6"/>
  <c r="C72" i="6"/>
  <c r="C71" i="6"/>
  <c r="C70" i="6"/>
  <c r="C69" i="6"/>
  <c r="C68" i="6"/>
  <c r="C61" i="6"/>
  <c r="C60" i="6"/>
  <c r="C59" i="6"/>
  <c r="C58" i="6"/>
  <c r="C57" i="6"/>
  <c r="C56" i="6"/>
  <c r="C49" i="6"/>
  <c r="C48" i="6"/>
  <c r="C47" i="6"/>
  <c r="C46" i="6"/>
  <c r="C45" i="6"/>
  <c r="C44" i="6"/>
  <c r="C37" i="6"/>
  <c r="C36" i="6"/>
  <c r="C35" i="6"/>
  <c r="C34" i="6"/>
  <c r="C33" i="6"/>
  <c r="C32" i="6"/>
  <c r="C25" i="6"/>
  <c r="C24" i="6"/>
  <c r="C23" i="6"/>
  <c r="C22" i="6"/>
  <c r="C21" i="6"/>
  <c r="C20" i="6"/>
  <c r="C12" i="6"/>
  <c r="C11" i="6"/>
  <c r="C10" i="6"/>
  <c r="C9" i="6"/>
  <c r="C8" i="6"/>
  <c r="C7" i="6"/>
  <c r="C3" i="5" l="1"/>
  <c r="C4" i="5"/>
  <c r="C5" i="5" l="1"/>
  <c r="H19" i="5"/>
  <c r="H21" i="5"/>
  <c r="H23" i="5"/>
  <c r="H25" i="5"/>
  <c r="H27" i="5"/>
  <c r="H17" i="5"/>
  <c r="H18" i="5"/>
  <c r="H20" i="5"/>
  <c r="H22" i="5"/>
  <c r="H24" i="5"/>
  <c r="H26" i="5"/>
  <c r="H28" i="5"/>
  <c r="D17" i="5"/>
  <c r="D18" i="5"/>
  <c r="D19" i="5"/>
  <c r="C6" i="5"/>
  <c r="E16" i="5" s="1"/>
  <c r="Y67" i="4"/>
  <c r="X63" i="4"/>
  <c r="W69" i="4"/>
  <c r="V65" i="4"/>
  <c r="U67" i="4"/>
  <c r="T63" i="4"/>
  <c r="S69" i="4"/>
  <c r="S49" i="4"/>
  <c r="S63" i="4" s="1"/>
  <c r="T49" i="4"/>
  <c r="U49" i="4"/>
  <c r="U63" i="4" s="1"/>
  <c r="V49" i="4"/>
  <c r="V63" i="4" s="1"/>
  <c r="W49" i="4"/>
  <c r="W63" i="4" s="1"/>
  <c r="X49" i="4"/>
  <c r="Y49" i="4"/>
  <c r="Y63" i="4" s="1"/>
  <c r="S50" i="4"/>
  <c r="S64" i="4" s="1"/>
  <c r="T50" i="4"/>
  <c r="T64" i="4" s="1"/>
  <c r="U50" i="4"/>
  <c r="U64" i="4" s="1"/>
  <c r="V50" i="4"/>
  <c r="V64" i="4" s="1"/>
  <c r="W50" i="4"/>
  <c r="W64" i="4" s="1"/>
  <c r="X50" i="4"/>
  <c r="X64" i="4" s="1"/>
  <c r="Y50" i="4"/>
  <c r="Y64" i="4" s="1"/>
  <c r="S51" i="4"/>
  <c r="S65" i="4" s="1"/>
  <c r="T51" i="4"/>
  <c r="T65" i="4" s="1"/>
  <c r="U51" i="4"/>
  <c r="U65" i="4" s="1"/>
  <c r="V51" i="4"/>
  <c r="W51" i="4"/>
  <c r="W65" i="4" s="1"/>
  <c r="X51" i="4"/>
  <c r="X65" i="4" s="1"/>
  <c r="Y51" i="4"/>
  <c r="Y65" i="4" s="1"/>
  <c r="S52" i="4"/>
  <c r="S66" i="4" s="1"/>
  <c r="T52" i="4"/>
  <c r="T66" i="4" s="1"/>
  <c r="U52" i="4"/>
  <c r="U66" i="4" s="1"/>
  <c r="V52" i="4"/>
  <c r="V66" i="4" s="1"/>
  <c r="W52" i="4"/>
  <c r="W66" i="4" s="1"/>
  <c r="X52" i="4"/>
  <c r="X66" i="4" s="1"/>
  <c r="Y52" i="4"/>
  <c r="Y66" i="4" s="1"/>
  <c r="S53" i="4"/>
  <c r="S67" i="4" s="1"/>
  <c r="T53" i="4"/>
  <c r="T67" i="4" s="1"/>
  <c r="U53" i="4"/>
  <c r="V53" i="4"/>
  <c r="V67" i="4" s="1"/>
  <c r="W53" i="4"/>
  <c r="W67" i="4" s="1"/>
  <c r="X53" i="4"/>
  <c r="X67" i="4" s="1"/>
  <c r="Y53" i="4"/>
  <c r="S54" i="4"/>
  <c r="S68" i="4" s="1"/>
  <c r="T54" i="4"/>
  <c r="T68" i="4" s="1"/>
  <c r="U54" i="4"/>
  <c r="U68" i="4" s="1"/>
  <c r="V54" i="4"/>
  <c r="V68" i="4" s="1"/>
  <c r="W54" i="4"/>
  <c r="W68" i="4" s="1"/>
  <c r="X54" i="4"/>
  <c r="X68" i="4" s="1"/>
  <c r="Y54" i="4"/>
  <c r="Y68" i="4" s="1"/>
  <c r="S55" i="4"/>
  <c r="T55" i="4"/>
  <c r="T69" i="4" s="1"/>
  <c r="U55" i="4"/>
  <c r="U69" i="4" s="1"/>
  <c r="V55" i="4"/>
  <c r="V69" i="4" s="1"/>
  <c r="W55" i="4"/>
  <c r="X55" i="4"/>
  <c r="X69" i="4" s="1"/>
  <c r="Y55" i="4"/>
  <c r="Y69" i="4" s="1"/>
  <c r="T48" i="4"/>
  <c r="T62" i="4" s="1"/>
  <c r="U48" i="4"/>
  <c r="U62" i="4" s="1"/>
  <c r="V48" i="4"/>
  <c r="V62" i="4" s="1"/>
  <c r="W48" i="4"/>
  <c r="W62" i="4" s="1"/>
  <c r="X48" i="4"/>
  <c r="X62" i="4" s="1"/>
  <c r="Y48" i="4"/>
  <c r="Y62" i="4" s="1"/>
  <c r="S48" i="4"/>
  <c r="S62" i="4" s="1"/>
  <c r="C37" i="4"/>
  <c r="H33" i="4"/>
  <c r="G33" i="4"/>
  <c r="F33" i="4"/>
  <c r="E33" i="4"/>
  <c r="D37" i="4" s="1"/>
  <c r="D33" i="4"/>
  <c r="B33" i="4"/>
  <c r="H37" i="4" s="1"/>
  <c r="C33" i="4"/>
  <c r="H69" i="4"/>
  <c r="G69" i="4"/>
  <c r="F69" i="4"/>
  <c r="E69" i="4"/>
  <c r="D69" i="4"/>
  <c r="C69" i="4"/>
  <c r="B69" i="4"/>
  <c r="D87" i="4"/>
  <c r="D86" i="4"/>
  <c r="D70" i="4"/>
  <c r="D54" i="4"/>
  <c r="D53" i="4"/>
  <c r="AL30" i="1"/>
  <c r="C86" i="4"/>
  <c r="E86" i="4"/>
  <c r="D90" i="4" s="1"/>
  <c r="F86" i="4"/>
  <c r="G86" i="4"/>
  <c r="H86" i="4"/>
  <c r="B86" i="4"/>
  <c r="C54" i="4"/>
  <c r="C55" i="4" s="1"/>
  <c r="E54" i="4"/>
  <c r="D55" i="4" s="1"/>
  <c r="F54" i="4"/>
  <c r="F55" i="4" s="1"/>
  <c r="G54" i="4"/>
  <c r="G55" i="4" s="1"/>
  <c r="H54" i="4"/>
  <c r="H55" i="4" s="1"/>
  <c r="C53" i="4"/>
  <c r="E53" i="4"/>
  <c r="F53" i="4"/>
  <c r="G53" i="4"/>
  <c r="H53" i="4"/>
  <c r="F37" i="4"/>
  <c r="G37" i="4"/>
  <c r="B37" i="4"/>
  <c r="B14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D16" i="5" l="1"/>
  <c r="H16" i="5"/>
  <c r="S71" i="4"/>
  <c r="S72" i="4"/>
  <c r="S73" i="4" s="1"/>
  <c r="V71" i="4"/>
  <c r="V72" i="4"/>
  <c r="V73" i="4" s="1"/>
  <c r="Y71" i="4"/>
  <c r="Y72" i="4"/>
  <c r="Y73" i="4" s="1"/>
  <c r="U71" i="4"/>
  <c r="U72" i="4"/>
  <c r="U73" i="4" s="1"/>
  <c r="X71" i="4"/>
  <c r="X72" i="4"/>
  <c r="X73" i="4" s="1"/>
  <c r="T71" i="4"/>
  <c r="T72" i="4"/>
  <c r="T73" i="4" s="1"/>
  <c r="W72" i="4"/>
  <c r="W73" i="4" s="1"/>
  <c r="W71" i="4"/>
  <c r="E37" i="4"/>
  <c r="E19" i="5"/>
  <c r="E17" i="5"/>
  <c r="E18" i="5"/>
  <c r="I19" i="5"/>
  <c r="I21" i="5"/>
  <c r="I23" i="5"/>
  <c r="I25" i="5"/>
  <c r="I27" i="5"/>
  <c r="I16" i="5"/>
  <c r="I17" i="5"/>
  <c r="I18" i="5"/>
  <c r="I20" i="5"/>
  <c r="I22" i="5"/>
  <c r="I24" i="5"/>
  <c r="I26" i="5"/>
  <c r="I28" i="5"/>
  <c r="E55" i="4"/>
  <c r="AD30" i="1"/>
  <c r="C70" i="4"/>
  <c r="C71" i="4" s="1"/>
  <c r="E70" i="4"/>
  <c r="F70" i="4"/>
  <c r="G70" i="4"/>
  <c r="H70" i="4"/>
  <c r="B70" i="4"/>
  <c r="H87" i="4"/>
  <c r="H88" i="4" s="1"/>
  <c r="G87" i="4"/>
  <c r="G88" i="4" s="1"/>
  <c r="F87" i="4"/>
  <c r="F88" i="4" s="1"/>
  <c r="E87" i="4"/>
  <c r="C87" i="4"/>
  <c r="C88" i="4" s="1"/>
  <c r="B87" i="4"/>
  <c r="B88" i="4" s="1"/>
  <c r="F90" i="4"/>
  <c r="C90" i="4"/>
  <c r="C93" i="4" s="1"/>
  <c r="B90" i="4"/>
  <c r="B93" i="4" s="1"/>
  <c r="D34" i="4"/>
  <c r="D18" i="4"/>
  <c r="B54" i="4"/>
  <c r="B55" i="4" s="1"/>
  <c r="B53" i="4"/>
  <c r="H34" i="4"/>
  <c r="H35" i="4" s="1"/>
  <c r="G34" i="4"/>
  <c r="G35" i="4" s="1"/>
  <c r="F34" i="4"/>
  <c r="F35" i="4" s="1"/>
  <c r="E34" i="4"/>
  <c r="C34" i="4"/>
  <c r="C35" i="4" s="1"/>
  <c r="B34" i="4"/>
  <c r="B35" i="4" s="1"/>
  <c r="B38" i="4" s="1"/>
  <c r="H16" i="4"/>
  <c r="G16" i="4"/>
  <c r="F16" i="4"/>
  <c r="E16" i="4"/>
  <c r="C16" i="4"/>
  <c r="B16" i="4"/>
  <c r="H18" i="4"/>
  <c r="G18" i="4"/>
  <c r="F18" i="4"/>
  <c r="E18" i="4"/>
  <c r="C18" i="4"/>
  <c r="B18" i="4"/>
  <c r="B19" i="4" l="1"/>
  <c r="C38" i="4"/>
  <c r="G38" i="4"/>
  <c r="E88" i="4"/>
  <c r="D88" i="4"/>
  <c r="H38" i="4"/>
  <c r="D35" i="4"/>
  <c r="E35" i="4"/>
  <c r="F38" i="4"/>
  <c r="B71" i="4"/>
  <c r="G71" i="4"/>
  <c r="F71" i="4"/>
  <c r="H71" i="4"/>
  <c r="E71" i="4"/>
  <c r="E19" i="4"/>
  <c r="D19" i="4"/>
  <c r="G19" i="4"/>
  <c r="C19" i="4"/>
  <c r="H19" i="4"/>
  <c r="F19" i="4"/>
  <c r="D71" i="4"/>
  <c r="E90" i="4"/>
  <c r="G90" i="4"/>
  <c r="G93" i="4" s="1"/>
  <c r="F93" i="4"/>
  <c r="H90" i="4"/>
  <c r="H93" i="4" s="1"/>
  <c r="D16" i="4"/>
  <c r="E93" i="4" l="1"/>
  <c r="D93" i="4"/>
  <c r="E38" i="4"/>
  <c r="D38" i="4"/>
  <c r="C10" i="3"/>
  <c r="B10" i="3"/>
  <c r="AH30" i="1" l="1"/>
  <c r="AH61" i="1" s="1"/>
  <c r="AG30" i="1"/>
  <c r="AG61" i="1" s="1"/>
  <c r="AI30" i="1"/>
  <c r="AI61" i="1" s="1"/>
  <c r="AJ30" i="1"/>
  <c r="AJ61" i="1" s="1"/>
  <c r="AK30" i="1"/>
  <c r="AK61" i="1" s="1"/>
  <c r="AF30" i="1"/>
  <c r="AF61" i="1" s="1"/>
  <c r="AE30" i="1"/>
  <c r="AE61" i="1" s="1"/>
  <c r="G91" i="2"/>
  <c r="G92" i="2" s="1"/>
  <c r="G90" i="2"/>
  <c r="H90" i="2"/>
  <c r="D94" i="2"/>
  <c r="H70" i="2"/>
  <c r="H71" i="2" s="1"/>
  <c r="G70" i="2"/>
  <c r="G71" i="2" s="1"/>
  <c r="F70" i="2"/>
  <c r="F71" i="2" s="1"/>
  <c r="E70" i="2"/>
  <c r="E71" i="2" s="1"/>
  <c r="D70" i="2"/>
  <c r="D71" i="2" s="1"/>
  <c r="C70" i="2"/>
  <c r="C71" i="2" s="1"/>
  <c r="B70" i="2"/>
  <c r="H69" i="2"/>
  <c r="G69" i="2"/>
  <c r="F69" i="2"/>
  <c r="E69" i="2"/>
  <c r="D69" i="2"/>
  <c r="C69" i="2"/>
  <c r="B69" i="2"/>
  <c r="H91" i="2"/>
  <c r="H92" i="2" s="1"/>
  <c r="F91" i="2"/>
  <c r="F92" i="2" s="1"/>
  <c r="E91" i="2"/>
  <c r="E92" i="2" s="1"/>
  <c r="D91" i="2"/>
  <c r="D92" i="2" s="1"/>
  <c r="C91" i="2"/>
  <c r="C92" i="2" s="1"/>
  <c r="B91" i="2"/>
  <c r="B92" i="2" s="1"/>
  <c r="F90" i="2"/>
  <c r="E90" i="2"/>
  <c r="D90" i="2"/>
  <c r="C90" i="2"/>
  <c r="B90" i="2"/>
  <c r="C53" i="2"/>
  <c r="C54" i="2" s="1"/>
  <c r="D53" i="2"/>
  <c r="D54" i="2" s="1"/>
  <c r="E53" i="2"/>
  <c r="E54" i="2" s="1"/>
  <c r="F53" i="2"/>
  <c r="F54" i="2" s="1"/>
  <c r="G53" i="2"/>
  <c r="G54" i="2" s="1"/>
  <c r="H53" i="2"/>
  <c r="H54" i="2" s="1"/>
  <c r="C52" i="2"/>
  <c r="D52" i="2"/>
  <c r="E52" i="2"/>
  <c r="F52" i="2"/>
  <c r="G52" i="2"/>
  <c r="H52" i="2"/>
  <c r="B53" i="2"/>
  <c r="B52" i="2"/>
  <c r="C33" i="2"/>
  <c r="C34" i="2" s="1"/>
  <c r="C37" i="2" s="1"/>
  <c r="D33" i="2"/>
  <c r="D34" i="2" s="1"/>
  <c r="D37" i="2" s="1"/>
  <c r="E33" i="2"/>
  <c r="E34" i="2" s="1"/>
  <c r="E37" i="2" s="1"/>
  <c r="F33" i="2"/>
  <c r="F34" i="2" s="1"/>
  <c r="F37" i="2" s="1"/>
  <c r="G33" i="2"/>
  <c r="G34" i="2" s="1"/>
  <c r="G37" i="2" s="1"/>
  <c r="H33" i="2"/>
  <c r="H34" i="2" s="1"/>
  <c r="H37" i="2" s="1"/>
  <c r="C32" i="2"/>
  <c r="C36" i="2" s="1"/>
  <c r="D32" i="2"/>
  <c r="D36" i="2" s="1"/>
  <c r="E32" i="2"/>
  <c r="E36" i="2" s="1"/>
  <c r="F32" i="2"/>
  <c r="F36" i="2" s="1"/>
  <c r="G32" i="2"/>
  <c r="G36" i="2" s="1"/>
  <c r="H32" i="2"/>
  <c r="H36" i="2" s="1"/>
  <c r="B33" i="2"/>
  <c r="B34" i="2" s="1"/>
  <c r="B37" i="2" s="1"/>
  <c r="B32" i="2"/>
  <c r="B36" i="2" s="1"/>
  <c r="H16" i="2"/>
  <c r="C15" i="2"/>
  <c r="C16" i="2" s="1"/>
  <c r="D15" i="2"/>
  <c r="D16" i="2" s="1"/>
  <c r="E15" i="2"/>
  <c r="E16" i="2" s="1"/>
  <c r="F15" i="2"/>
  <c r="F16" i="2" s="1"/>
  <c r="G15" i="2"/>
  <c r="G16" i="2" s="1"/>
  <c r="H15" i="2"/>
  <c r="C14" i="2"/>
  <c r="C18" i="2" s="1"/>
  <c r="D14" i="2"/>
  <c r="D18" i="2" s="1"/>
  <c r="E14" i="2"/>
  <c r="E18" i="2" s="1"/>
  <c r="F14" i="2"/>
  <c r="F18" i="2" s="1"/>
  <c r="G14" i="2"/>
  <c r="G18" i="2" s="1"/>
  <c r="H14" i="2"/>
  <c r="H18" i="2" s="1"/>
  <c r="B15" i="2"/>
  <c r="B16" i="2" s="1"/>
  <c r="B14" i="2"/>
  <c r="B18" i="2" s="1"/>
  <c r="C94" i="2" l="1"/>
  <c r="C97" i="2" s="1"/>
  <c r="D97" i="2"/>
  <c r="H94" i="2"/>
  <c r="H97" i="2" s="1"/>
  <c r="E94" i="2"/>
  <c r="E97" i="2" s="1"/>
  <c r="G94" i="2"/>
  <c r="G97" i="2" s="1"/>
  <c r="B94" i="2"/>
  <c r="B97" i="2"/>
  <c r="F94" i="2"/>
  <c r="F97" i="2" s="1"/>
  <c r="X4" i="1" l="1"/>
  <c r="Q4" i="1"/>
  <c r="C4" i="1"/>
  <c r="C50" i="1"/>
  <c r="C32" i="1"/>
  <c r="S4" i="1" l="1"/>
  <c r="U4" i="1"/>
  <c r="R4" i="1"/>
  <c r="W4" i="1"/>
  <c r="T4" i="1"/>
  <c r="V4" i="1"/>
</calcChain>
</file>

<file path=xl/sharedStrings.xml><?xml version="1.0" encoding="utf-8"?>
<sst xmlns="http://schemas.openxmlformats.org/spreadsheetml/2006/main" count="1138" uniqueCount="123">
  <si>
    <t>a(A)</t>
  </si>
  <si>
    <t>MOX_00</t>
  </si>
  <si>
    <t>T (K)</t>
  </si>
  <si>
    <t>Vm(m3)</t>
  </si>
  <si>
    <t>Coef Exp</t>
  </si>
  <si>
    <t>Coef Comp (Mpa-1)</t>
  </si>
  <si>
    <t>MOX_12,5</t>
  </si>
  <si>
    <t>MOX_25</t>
  </si>
  <si>
    <t>MOX_37,5</t>
  </si>
  <si>
    <t>MOX_50</t>
  </si>
  <si>
    <t>MOX_62,5</t>
  </si>
  <si>
    <t>MOX_75</t>
  </si>
  <si>
    <t>MOX_87,5</t>
  </si>
  <si>
    <t>MOX_100</t>
  </si>
  <si>
    <t xml:space="preserve"> </t>
  </si>
  <si>
    <t>Enthalpie (J,mol-1)</t>
  </si>
  <si>
    <t>Cp (J,mol-1,K-1)</t>
  </si>
  <si>
    <t>H-H300 (J,mol-1)</t>
  </si>
  <si>
    <t>Bulk Modulus (Gpa)</t>
  </si>
  <si>
    <r>
      <rPr>
        <b/>
        <sz val="11"/>
        <color rgb="FFFF0000"/>
        <rFont val="Calibri"/>
        <family val="2"/>
      </rPr>
      <t>∆</t>
    </r>
    <r>
      <rPr>
        <b/>
        <sz val="11"/>
        <color rgb="FFFF0000"/>
        <rFont val="Calibri"/>
        <family val="2"/>
        <scheme val="minor"/>
      </rPr>
      <t>a/a0(%)</t>
    </r>
  </si>
  <si>
    <t>Coef Exp(k-1)</t>
  </si>
  <si>
    <t>Martin's UO2</t>
  </si>
  <si>
    <t>Fink's UO2</t>
  </si>
  <si>
    <t>Calcul des erreurs à 50% de Pu</t>
  </si>
  <si>
    <t>bloc 1</t>
  </si>
  <si>
    <t>bloc 2</t>
  </si>
  <si>
    <t>bloc 3</t>
  </si>
  <si>
    <t>bloc 4</t>
  </si>
  <si>
    <t>bloc 5</t>
  </si>
  <si>
    <t>bloc 6</t>
  </si>
  <si>
    <t>bloc 7</t>
  </si>
  <si>
    <t>Moyenne</t>
  </si>
  <si>
    <t>Ecartype</t>
  </si>
  <si>
    <t>erreur</t>
  </si>
  <si>
    <t>vm</t>
  </si>
  <si>
    <t>H</t>
  </si>
  <si>
    <t>Exp</t>
  </si>
  <si>
    <t>Comp</t>
  </si>
  <si>
    <t>Cp</t>
  </si>
  <si>
    <t>300k</t>
  </si>
  <si>
    <t>800k</t>
  </si>
  <si>
    <t>1300k</t>
  </si>
  <si>
    <t>1800k</t>
  </si>
  <si>
    <t>2300k</t>
  </si>
  <si>
    <t>2800k</t>
  </si>
  <si>
    <t>3300k</t>
  </si>
  <si>
    <t>bloc 8</t>
  </si>
  <si>
    <t>H (J,mol-1)</t>
  </si>
  <si>
    <t>Volume molaire (m3.mol-1)</t>
  </si>
  <si>
    <t>a (A)</t>
  </si>
  <si>
    <t>H-H300</t>
  </si>
  <si>
    <t>%deviation from Vegard's Law</t>
  </si>
  <si>
    <t>xxxxxxx</t>
  </si>
  <si>
    <t>Fink's PuO2</t>
  </si>
  <si>
    <t>Martin's Puo2</t>
  </si>
  <si>
    <t xml:space="preserve">similar 9 </t>
  </si>
  <si>
    <t>ESNII+</t>
  </si>
  <si>
    <t>Urchida PuO2</t>
  </si>
  <si>
    <t>Kop Newmann rule (Vegard's Law)</t>
  </si>
  <si>
    <t xml:space="preserve">erreur </t>
  </si>
  <si>
    <t>xxxxx</t>
  </si>
  <si>
    <t>Browning_UO2</t>
  </si>
  <si>
    <t>Urchida UO2</t>
  </si>
  <si>
    <t>Vigier</t>
  </si>
  <si>
    <t>Theorical MC</t>
  </si>
  <si>
    <t>Martin's UO2/Puo2</t>
  </si>
  <si>
    <t>xxxxxx</t>
  </si>
  <si>
    <t xml:space="preserve"> Exp(k-1) </t>
  </si>
  <si>
    <t>New Calcul Ees erreurs à 50% Ee Pu</t>
  </si>
  <si>
    <t>Volume molaire (m3,mol-1)</t>
  </si>
  <si>
    <t>Coef Comp (pa-1)</t>
  </si>
  <si>
    <t>Moyenne(Mpa-1)</t>
  </si>
  <si>
    <t>Bulk MoEulus (Gpa)</t>
  </si>
  <si>
    <t>Masse PuO2</t>
  </si>
  <si>
    <t>Masse UO2</t>
  </si>
  <si>
    <t>MOX à 24%Pu</t>
  </si>
  <si>
    <t>MOX à 45%Pu</t>
  </si>
  <si>
    <t>Cp MOX 24</t>
  </si>
  <si>
    <t>3,261e-1+7,734e-6*-1,147e4</t>
  </si>
  <si>
    <t>Phenix_24</t>
  </si>
  <si>
    <t>Trabant_45</t>
  </si>
  <si>
    <t>Enthalpie (J,mol-1)+Ec</t>
  </si>
  <si>
    <t>Equation</t>
  </si>
  <si>
    <t>Value</t>
  </si>
  <si>
    <t>Standard Error</t>
  </si>
  <si>
    <t>a1</t>
  </si>
  <si>
    <t>a2</t>
  </si>
  <si>
    <t>a3</t>
  </si>
  <si>
    <t>a4</t>
  </si>
  <si>
    <t>y = c1*O*(1/(exp(O/T) - 1) - 1/(exp(O/298) - 1)) + c2*(T^2 - 298^2) + c3*exp(-E/T)</t>
  </si>
  <si>
    <t>c1</t>
  </si>
  <si>
    <t>c2</t>
  </si>
  <si>
    <t>c3</t>
  </si>
  <si>
    <t>O</t>
  </si>
  <si>
    <t>E</t>
  </si>
  <si>
    <t>H(J,mol-1)</t>
  </si>
  <si>
    <t xml:space="preserve">Enthalpie de melange(J,mol-1) </t>
  </si>
  <si>
    <t>CP</t>
  </si>
  <si>
    <t>Enthalpie Ee configuration (K)</t>
  </si>
  <si>
    <t>--</t>
  </si>
  <si>
    <t>Masse Molaire</t>
  </si>
  <si>
    <t>Enthalpie+Ec (J,mol-1)</t>
  </si>
  <si>
    <t>H+EC (J,mol-1)</t>
  </si>
  <si>
    <r>
      <rPr>
        <b/>
        <sz val="11"/>
        <color rgb="FFFF0000"/>
        <rFont val="Calibri"/>
        <family val="2"/>
      </rPr>
      <t>∆</t>
    </r>
    <r>
      <rPr>
        <b/>
        <sz val="11"/>
        <color rgb="FFFF0000"/>
        <rFont val="Calibri"/>
        <family val="2"/>
        <scheme val="minor"/>
      </rPr>
      <t>H (J,mol-1)</t>
    </r>
  </si>
  <si>
    <t>Hfit (J,mol-1)</t>
  </si>
  <si>
    <r>
      <t>∆H</t>
    </r>
    <r>
      <rPr>
        <b/>
        <vertAlign val="subscript"/>
        <sz val="16"/>
        <color rgb="FFFF0000"/>
        <rFont val="Calibri"/>
        <family val="2"/>
        <scheme val="minor"/>
      </rPr>
      <t>cal</t>
    </r>
    <r>
      <rPr>
        <b/>
        <sz val="16"/>
        <color rgb="FFFF0000"/>
        <rFont val="Calibri"/>
        <family val="2"/>
        <scheme val="minor"/>
      </rPr>
      <t xml:space="preserve"> (J,mol-1)</t>
    </r>
  </si>
  <si>
    <r>
      <t>∆H</t>
    </r>
    <r>
      <rPr>
        <b/>
        <vertAlign val="subscript"/>
        <sz val="16"/>
        <color rgb="FFFF0000"/>
        <rFont val="Calibri"/>
        <family val="2"/>
      </rPr>
      <t>fit</t>
    </r>
    <r>
      <rPr>
        <b/>
        <sz val="16"/>
        <color rgb="FFFF0000"/>
        <rFont val="Calibri"/>
        <family val="2"/>
      </rPr>
      <t xml:space="preserve"> (J,mol-1)</t>
    </r>
  </si>
  <si>
    <r>
      <t>∆H</t>
    </r>
    <r>
      <rPr>
        <b/>
        <vertAlign val="subscript"/>
        <sz val="16"/>
        <color rgb="FFFF0000"/>
        <rFont val="Calibri"/>
        <family val="2"/>
        <scheme val="minor"/>
      </rPr>
      <t>cal</t>
    </r>
    <r>
      <rPr>
        <b/>
        <sz val="16"/>
        <color rgb="FFFF0000"/>
        <rFont val="Calibri"/>
        <family val="2"/>
        <scheme val="minor"/>
      </rPr>
      <t xml:space="preserve"> - ∆H</t>
    </r>
    <r>
      <rPr>
        <b/>
        <vertAlign val="subscript"/>
        <sz val="16"/>
        <color rgb="FFFF0000"/>
        <rFont val="Calibri"/>
        <family val="2"/>
        <scheme val="minor"/>
      </rPr>
      <t>fit</t>
    </r>
    <r>
      <rPr>
        <b/>
        <sz val="16"/>
        <color rgb="FFFF0000"/>
        <rFont val="Calibri"/>
        <family val="2"/>
        <scheme val="minor"/>
      </rPr>
      <t>(J,mol-1)</t>
    </r>
  </si>
  <si>
    <t>a0</t>
  </si>
  <si>
    <t>fit Origin</t>
  </si>
  <si>
    <t>UO2 et PuO2</t>
  </si>
  <si>
    <t>Mixte</t>
  </si>
  <si>
    <t>∆H</t>
  </si>
  <si>
    <t>∆T</t>
  </si>
  <si>
    <t>Cp_Ibrahim</t>
  </si>
  <si>
    <t>78,215*PUISSANCE(516,12;2)*EXP(516,12/N284))/((PUISSANCE(N284;2))*PUISSANCE((EXP(516,12/N284)-1); 2)))+(300*2*0,0038609)+(3,425e8*8,61733e-5*EXP(-1,9105/8,61700e-5*300))*(1+(1,9105/(8,61733e-5*300)))</t>
  </si>
  <si>
    <t>Adj, R-Square</t>
  </si>
  <si>
    <t>+</t>
  </si>
  <si>
    <t>∆H (J/mol)</t>
  </si>
  <si>
    <t>Vmix(A3)</t>
  </si>
  <si>
    <r>
      <rPr>
        <b/>
        <sz val="11"/>
        <color rgb="FFFF0000"/>
        <rFont val="Calibri"/>
        <family val="2"/>
      </rPr>
      <t>∆H</t>
    </r>
    <r>
      <rPr>
        <b/>
        <sz val="11"/>
        <color rgb="FFFF0000"/>
        <rFont val="Calibri"/>
        <family val="2"/>
        <scheme val="minor"/>
      </rPr>
      <t>mix (mev)</t>
    </r>
  </si>
  <si>
    <t>Vmol (m3/mol)</t>
  </si>
  <si>
    <t>Vmix(m3/mol)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</si>
</sst>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0.0000E+00"/>
  </numFmts>
  <fonts count="2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vertAlign val="subscript"/>
      <sz val="16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vertAlign val="subscript"/>
      <sz val="16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11" fontId="9" fillId="0" borderId="0" xfId="0" applyNumberFormat="1" applyFont="1"/>
    <xf numFmtId="0" fontId="10" fillId="0" borderId="0" xfId="0" applyFont="1"/>
    <xf numFmtId="11" fontId="11" fillId="0" borderId="0" xfId="0" applyNumberFormat="1" applyFont="1"/>
    <xf numFmtId="0" fontId="12" fillId="0" borderId="0" xfId="0" applyFont="1"/>
    <xf numFmtId="0" fontId="13" fillId="0" borderId="0" xfId="0" applyFont="1"/>
    <xf numFmtId="11" fontId="12" fillId="0" borderId="0" xfId="0" applyNumberFormat="1" applyFont="1"/>
    <xf numFmtId="11" fontId="13" fillId="0" borderId="0" xfId="0" applyNumberFormat="1" applyFont="1"/>
    <xf numFmtId="11" fontId="14" fillId="0" borderId="0" xfId="0" applyNumberFormat="1" applyFont="1"/>
    <xf numFmtId="11" fontId="15" fillId="0" borderId="0" xfId="0" applyNumberFormat="1" applyFon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0" fontId="0" fillId="4" borderId="0" xfId="0" applyFill="1"/>
    <xf numFmtId="11" fontId="0" fillId="4" borderId="0" xfId="0" applyNumberFormat="1" applyFill="1"/>
    <xf numFmtId="0" fontId="16" fillId="4" borderId="0" xfId="0" applyFont="1" applyFill="1"/>
    <xf numFmtId="11" fontId="16" fillId="4" borderId="0" xfId="0" applyNumberFormat="1" applyFont="1" applyFill="1"/>
    <xf numFmtId="0" fontId="0" fillId="5" borderId="0" xfId="0" applyFill="1"/>
    <xf numFmtId="11" fontId="0" fillId="5" borderId="0" xfId="0" applyNumberForma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7" fillId="0" borderId="0" xfId="0" applyFont="1"/>
    <xf numFmtId="0" fontId="17" fillId="0" borderId="0" xfId="0" applyFont="1"/>
    <xf numFmtId="0" fontId="19" fillId="0" borderId="0" xfId="0" applyFont="1"/>
    <xf numFmtId="0" fontId="11" fillId="0" borderId="0" xfId="0" applyFont="1"/>
    <xf numFmtId="0" fontId="5" fillId="0" borderId="0" xfId="0" applyFont="1"/>
    <xf numFmtId="0" fontId="21" fillId="0" borderId="0" xfId="0" applyFont="1"/>
    <xf numFmtId="0" fontId="22" fillId="0" borderId="0" xfId="0" applyFont="1" applyAlignment="1">
      <alignment horizontal="right" vertical="center"/>
    </xf>
    <xf numFmtId="0" fontId="0" fillId="0" borderId="0" xfId="0" applyFill="1"/>
    <xf numFmtId="11" fontId="0" fillId="0" borderId="0" xfId="0" applyNumberFormat="1" applyFill="1"/>
    <xf numFmtId="0" fontId="8" fillId="2" borderId="0" xfId="0" applyFont="1" applyFill="1" applyAlignment="1">
      <alignment horizontal="center"/>
    </xf>
    <xf numFmtId="0" fontId="16" fillId="0" borderId="0" xfId="0" applyFont="1"/>
    <xf numFmtId="0" fontId="23" fillId="0" borderId="0" xfId="0" applyFont="1"/>
    <xf numFmtId="11" fontId="23" fillId="0" borderId="0" xfId="0" applyNumberFormat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8548509948719E-2"/>
          <c:y val="6.6820884677550901E-2"/>
          <c:w val="0.71696810208386119"/>
          <c:h val="0.849263401174290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Feuil1!$O$63</c:f>
              <c:strCache>
                <c:ptCount val="1"/>
                <c:pt idx="0">
                  <c:v>300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Feuil1!$P$63:$X$63</c:f>
              <c:numCache>
                <c:formatCode>General</c:formatCode>
                <c:ptCount val="9"/>
                <c:pt idx="0">
                  <c:v>5.4695426192042405</c:v>
                </c:pt>
                <c:pt idx="1">
                  <c:v>5.4606083211435408</c:v>
                </c:pt>
                <c:pt idx="2">
                  <c:v>5.4514926630398888</c:v>
                </c:pt>
                <c:pt idx="3">
                  <c:v>5.4424077333426384</c:v>
                </c:pt>
                <c:pt idx="4">
                  <c:v>5.433239852583017</c:v>
                </c:pt>
                <c:pt idx="5">
                  <c:v>5.4240183430350601</c:v>
                </c:pt>
                <c:pt idx="6">
                  <c:v>5.4147200464262069</c:v>
                </c:pt>
                <c:pt idx="7">
                  <c:v>5.4053669642539939</c:v>
                </c:pt>
                <c:pt idx="8">
                  <c:v>5.3959585814615361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B7-4D6F-8FCA-509CF09E4679}"/>
            </c:ext>
          </c:extLst>
        </c:ser>
        <c:ser>
          <c:idx val="1"/>
          <c:order val="1"/>
          <c:tx>
            <c:strRef>
              <c:f>Feuil1!$O$68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Feuil1!$P$68:$X$68</c:f>
              <c:numCache>
                <c:formatCode>General</c:formatCode>
                <c:ptCount val="9"/>
                <c:pt idx="0">
                  <c:v>5.49804529496312</c:v>
                </c:pt>
                <c:pt idx="1">
                  <c:v>5.4890698310785631</c:v>
                </c:pt>
                <c:pt idx="2">
                  <c:v>5.4800206674986685</c:v>
                </c:pt>
                <c:pt idx="3">
                  <c:v>5.4708601211784682</c:v>
                </c:pt>
                <c:pt idx="4">
                  <c:v>5.4616465197773207</c:v>
                </c:pt>
                <c:pt idx="5">
                  <c:v>5.4523272249844927</c:v>
                </c:pt>
                <c:pt idx="6">
                  <c:v>5.4429834390540099</c:v>
                </c:pt>
                <c:pt idx="7">
                  <c:v>5.4335249419082468</c:v>
                </c:pt>
                <c:pt idx="8">
                  <c:v>5.4239807013877108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B7-4D6F-8FCA-509CF09E4679}"/>
            </c:ext>
          </c:extLst>
        </c:ser>
        <c:ser>
          <c:idx val="2"/>
          <c:order val="2"/>
          <c:tx>
            <c:strRef>
              <c:f>Feuil1!$O$73</c:f>
              <c:strCache>
                <c:ptCount val="1"/>
                <c:pt idx="0">
                  <c:v>1300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Feuil1!$P$73:$X$73</c:f>
              <c:numCache>
                <c:formatCode>General</c:formatCode>
                <c:ptCount val="9"/>
                <c:pt idx="0">
                  <c:v>5.5300240988911558</c:v>
                </c:pt>
                <c:pt idx="1">
                  <c:v>5.5211741881833527</c:v>
                </c:pt>
                <c:pt idx="2">
                  <c:v>5.5119677868108736</c:v>
                </c:pt>
                <c:pt idx="3">
                  <c:v>5.5029499527814725</c:v>
                </c:pt>
                <c:pt idx="4">
                  <c:v>5.4936896565331983</c:v>
                </c:pt>
                <c:pt idx="5">
                  <c:v>5.4843759454650147</c:v>
                </c:pt>
                <c:pt idx="6">
                  <c:v>5.4749639943044697</c:v>
                </c:pt>
                <c:pt idx="7">
                  <c:v>5.4653786945368399</c:v>
                </c:pt>
                <c:pt idx="8">
                  <c:v>5.4557150085343666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4F-4852-AA8A-670A411418DC}"/>
            </c:ext>
          </c:extLst>
        </c:ser>
        <c:ser>
          <c:idx val="3"/>
          <c:order val="3"/>
          <c:tx>
            <c:strRef>
              <c:f>Feuil1!$O$78</c:f>
              <c:strCache>
                <c:ptCount val="1"/>
                <c:pt idx="0">
                  <c:v>1800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Feuil1!$P$78:$X$78</c:f>
              <c:numCache>
                <c:formatCode>General</c:formatCode>
                <c:ptCount val="9"/>
                <c:pt idx="0">
                  <c:v>5.567073797078633</c:v>
                </c:pt>
                <c:pt idx="1">
                  <c:v>5.558255539941535</c:v>
                </c:pt>
                <c:pt idx="2">
                  <c:v>5.5492941400810087</c:v>
                </c:pt>
                <c:pt idx="3">
                  <c:v>5.5401882517788827</c:v>
                </c:pt>
                <c:pt idx="4">
                  <c:v>5.5310595714042057</c:v>
                </c:pt>
                <c:pt idx="5">
                  <c:v>5.5217481155734554</c:v>
                </c:pt>
                <c:pt idx="6">
                  <c:v>5.5121864766397772</c:v>
                </c:pt>
                <c:pt idx="7">
                  <c:v>5.5026134945470995</c:v>
                </c:pt>
                <c:pt idx="8">
                  <c:v>5.4927354806326365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4F-4852-AA8A-670A411418DC}"/>
            </c:ext>
          </c:extLst>
        </c:ser>
        <c:ser>
          <c:idx val="4"/>
          <c:order val="4"/>
          <c:tx>
            <c:strRef>
              <c:f>Feuil1!$O$79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Feuil1!$P$79:$X$79</c:f>
              <c:numCache>
                <c:formatCode>General</c:formatCode>
                <c:ptCount val="9"/>
                <c:pt idx="0">
                  <c:v>5.5837817804265395</c:v>
                </c:pt>
                <c:pt idx="1">
                  <c:v>5.5750305934011912</c:v>
                </c:pt>
                <c:pt idx="2">
                  <c:v>5.5660230861479656</c:v>
                </c:pt>
                <c:pt idx="3">
                  <c:v>5.5571297729760856</c:v>
                </c:pt>
                <c:pt idx="4">
                  <c:v>5.5479056960209352</c:v>
                </c:pt>
                <c:pt idx="5">
                  <c:v>5.5385642044126673</c:v>
                </c:pt>
                <c:pt idx="6">
                  <c:v>5.5293939363303801</c:v>
                </c:pt>
                <c:pt idx="7">
                  <c:v>5.5200187066158799</c:v>
                </c:pt>
                <c:pt idx="8">
                  <c:v>5.5094370122892897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84F-4852-AA8A-670A411418DC}"/>
            </c:ext>
          </c:extLst>
        </c:ser>
        <c:ser>
          <c:idx val="5"/>
          <c:order val="5"/>
          <c:tx>
            <c:strRef>
              <c:f>Feuil1!$O$80</c:f>
              <c:strCache>
                <c:ptCount val="1"/>
                <c:pt idx="0">
                  <c:v>2150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Feuil1!$P$80:$X$80</c:f>
              <c:numCache>
                <c:formatCode>General</c:formatCode>
                <c:ptCount val="9"/>
                <c:pt idx="0">
                  <c:v>5.597712754077369</c:v>
                </c:pt>
                <c:pt idx="1">
                  <c:v>5.5885371691010572</c:v>
                </c:pt>
                <c:pt idx="2">
                  <c:v>5.5795590247833848</c:v>
                </c:pt>
                <c:pt idx="3">
                  <c:v>5.5705804429420338</c:v>
                </c:pt>
                <c:pt idx="4">
                  <c:v>5.5615083791810118</c:v>
                </c:pt>
                <c:pt idx="5">
                  <c:v>5.5529812938344811</c:v>
                </c:pt>
                <c:pt idx="6">
                  <c:v>5.5439379670852009</c:v>
                </c:pt>
                <c:pt idx="7">
                  <c:v>5.5338960832118405</c:v>
                </c:pt>
                <c:pt idx="8">
                  <c:v>5.5232368646081671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4F-4852-AA8A-670A411418DC}"/>
            </c:ext>
          </c:extLst>
        </c:ser>
        <c:ser>
          <c:idx val="6"/>
          <c:order val="6"/>
          <c:tx>
            <c:strRef>
              <c:f>Feuil1!$O$81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Feuil1!$P$81:$X$81</c:f>
              <c:numCache>
                <c:formatCode>General</c:formatCode>
                <c:ptCount val="9"/>
                <c:pt idx="0">
                  <c:v>5.6122990828059152</c:v>
                </c:pt>
                <c:pt idx="1">
                  <c:v>5.6034251997861197</c:v>
                </c:pt>
                <c:pt idx="2">
                  <c:v>5.5962067951341021</c:v>
                </c:pt>
                <c:pt idx="3">
                  <c:v>5.5865011504896422</c:v>
                </c:pt>
                <c:pt idx="4">
                  <c:v>5.5769468179837984</c:v>
                </c:pt>
                <c:pt idx="5">
                  <c:v>5.5692811421883519</c:v>
                </c:pt>
                <c:pt idx="6">
                  <c:v>5.5606704563828551</c:v>
                </c:pt>
                <c:pt idx="7">
                  <c:v>5.5517959014369449</c:v>
                </c:pt>
                <c:pt idx="8">
                  <c:v>5.5430514732160265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4F-4852-AA8A-670A411418DC}"/>
            </c:ext>
          </c:extLst>
        </c:ser>
        <c:ser>
          <c:idx val="7"/>
          <c:order val="7"/>
          <c:tx>
            <c:strRef>
              <c:f>Feuil1!$O$82</c:f>
              <c:strCache>
                <c:ptCount val="1"/>
                <c:pt idx="0">
                  <c:v>2450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Feuil1!$P$82:$X$82</c:f>
              <c:numCache>
                <c:formatCode>General</c:formatCode>
                <c:ptCount val="9"/>
                <c:pt idx="0">
                  <c:v>5.6291035442386885</c:v>
                </c:pt>
                <c:pt idx="1">
                  <c:v>5.6217197142878907</c:v>
                </c:pt>
                <c:pt idx="2">
                  <c:v>5.613395803460917</c:v>
                </c:pt>
                <c:pt idx="3">
                  <c:v>5.6061255509439336</c:v>
                </c:pt>
                <c:pt idx="4">
                  <c:v>5.5971330911704733</c:v>
                </c:pt>
                <c:pt idx="5">
                  <c:v>5.5910181126086611</c:v>
                </c:pt>
                <c:pt idx="6">
                  <c:v>5.5833910528105175</c:v>
                </c:pt>
                <c:pt idx="7">
                  <c:v>5.5743464172621646</c:v>
                </c:pt>
                <c:pt idx="8">
                  <c:v>5.5644355458964521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4F-4852-AA8A-670A411418DC}"/>
            </c:ext>
          </c:extLst>
        </c:ser>
        <c:ser>
          <c:idx val="8"/>
          <c:order val="8"/>
          <c:tx>
            <c:strRef>
              <c:f>Feuil1!$O$83</c:f>
              <c:strCache>
                <c:ptCount val="1"/>
                <c:pt idx="0">
                  <c:v>2600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Feuil1!$P$83:$X$83</c:f>
              <c:numCache>
                <c:formatCode>General</c:formatCode>
                <c:ptCount val="9"/>
                <c:pt idx="0">
                  <c:v>5.6526303119212846</c:v>
                </c:pt>
                <c:pt idx="1">
                  <c:v>5.6456692964753588</c:v>
                </c:pt>
                <c:pt idx="2">
                  <c:v>5.637966519460762</c:v>
                </c:pt>
                <c:pt idx="3">
                  <c:v>5.6294390305325992</c:v>
                </c:pt>
                <c:pt idx="4">
                  <c:v>5.6197707903526588</c:v>
                </c:pt>
                <c:pt idx="5">
                  <c:v>5.6101887990639145</c:v>
                </c:pt>
                <c:pt idx="6">
                  <c:v>5.600312690957832</c:v>
                </c:pt>
                <c:pt idx="7">
                  <c:v>5.5897141197246709</c:v>
                </c:pt>
                <c:pt idx="8">
                  <c:v>5.5789044233826912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4F-4852-AA8A-670A411418DC}"/>
            </c:ext>
          </c:extLst>
        </c:ser>
        <c:ser>
          <c:idx val="9"/>
          <c:order val="9"/>
          <c:tx>
            <c:strRef>
              <c:f>Feuil1!$O$84</c:f>
              <c:strCache>
                <c:ptCount val="1"/>
                <c:pt idx="0">
                  <c:v>2800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Feuil1!$P$84:$X$84</c:f>
              <c:numCache>
                <c:formatCode>General</c:formatCode>
                <c:ptCount val="9"/>
                <c:pt idx="0">
                  <c:v>5.6808123022142869</c:v>
                </c:pt>
                <c:pt idx="1">
                  <c:v>5.6717179386888494</c:v>
                </c:pt>
                <c:pt idx="2">
                  <c:v>5.6624423521726959</c:v>
                </c:pt>
                <c:pt idx="3">
                  <c:v>5.6516181095220297</c:v>
                </c:pt>
                <c:pt idx="4">
                  <c:v>5.6411768265302076</c:v>
                </c:pt>
                <c:pt idx="5">
                  <c:v>5.6305710016657633</c:v>
                </c:pt>
                <c:pt idx="6">
                  <c:v>5.6191185103645536</c:v>
                </c:pt>
                <c:pt idx="7">
                  <c:v>5.6077881804060006</c:v>
                </c:pt>
                <c:pt idx="8">
                  <c:v>5.5962421555735498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84F-4852-AA8A-670A411418DC}"/>
            </c:ext>
          </c:extLst>
        </c:ser>
        <c:ser>
          <c:idx val="10"/>
          <c:order val="10"/>
          <c:tx>
            <c:strRef>
              <c:f>Feuil1!$O$85</c:f>
              <c:strCache>
                <c:ptCount val="1"/>
                <c:pt idx="0">
                  <c:v>2950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Feuil1!$P$85:$X$85</c:f>
              <c:numCache>
                <c:formatCode>General</c:formatCode>
                <c:ptCount val="9"/>
                <c:pt idx="0">
                  <c:v>5.6980957241233794</c:v>
                </c:pt>
                <c:pt idx="1">
                  <c:v>5.6879956890615464</c:v>
                </c:pt>
                <c:pt idx="2">
                  <c:v>5.677495513982203</c:v>
                </c:pt>
                <c:pt idx="3">
                  <c:v>5.6667701400723285</c:v>
                </c:pt>
                <c:pt idx="4">
                  <c:v>5.6554293130295417</c:v>
                </c:pt>
                <c:pt idx="5">
                  <c:v>5.644508615697732</c:v>
                </c:pt>
                <c:pt idx="6">
                  <c:v>5.6329592249903104</c:v>
                </c:pt>
                <c:pt idx="7">
                  <c:v>5.6214604030840709</c:v>
                </c:pt>
                <c:pt idx="8">
                  <c:v>5.6096609799998145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D84F-4852-AA8A-670A411418DC}"/>
            </c:ext>
          </c:extLst>
        </c:ser>
        <c:ser>
          <c:idx val="11"/>
          <c:order val="11"/>
          <c:tx>
            <c:strRef>
              <c:f>Feuil1!$O$86</c:f>
              <c:strCache>
                <c:ptCount val="1"/>
                <c:pt idx="0">
                  <c:v>3100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Feuil1!$P$86:$X$86</c:f>
              <c:numCache>
                <c:formatCode>General</c:formatCode>
                <c:ptCount val="9"/>
                <c:pt idx="0">
                  <c:v>5.7139456363488996</c:v>
                </c:pt>
                <c:pt idx="1">
                  <c:v>5.7037995888486197</c:v>
                </c:pt>
                <c:pt idx="2">
                  <c:v>5.6929545145696689</c:v>
                </c:pt>
                <c:pt idx="3">
                  <c:v>5.6819787807989197</c:v>
                </c:pt>
                <c:pt idx="4">
                  <c:v>5.669996147388348</c:v>
                </c:pt>
                <c:pt idx="5">
                  <c:v>5.6594359285351743</c:v>
                </c:pt>
                <c:pt idx="6">
                  <c:v>5.6476212218434716</c:v>
                </c:pt>
                <c:pt idx="7">
                  <c:v>5.6359102816746196</c:v>
                </c:pt>
                <c:pt idx="8">
                  <c:v>5.623968410819761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D84F-4852-AA8A-670A411418DC}"/>
            </c:ext>
          </c:extLst>
        </c:ser>
        <c:ser>
          <c:idx val="12"/>
          <c:order val="12"/>
          <c:tx>
            <c:strRef>
              <c:f>Feuil1!$O$87</c:f>
              <c:strCache>
                <c:ptCount val="1"/>
                <c:pt idx="0">
                  <c:v>3300</c:v>
                </c:pt>
              </c:strCache>
            </c:strRef>
          </c:tx>
          <c:marker>
            <c:symbol val="none"/>
          </c:marker>
          <c:xVal>
            <c:numRef>
              <c:f>Feuil1!$P$61:$X$61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Feuil1!$P$87:$X$87</c:f>
              <c:numCache>
                <c:formatCode>General</c:formatCode>
                <c:ptCount val="9"/>
                <c:pt idx="0">
                  <c:v>5.7365879242150459</c:v>
                </c:pt>
                <c:pt idx="1">
                  <c:v>5.7257114374123281</c:v>
                </c:pt>
                <c:pt idx="2">
                  <c:v>5.716888240119836</c:v>
                </c:pt>
                <c:pt idx="3">
                  <c:v>5.7039289348893876</c:v>
                </c:pt>
                <c:pt idx="4">
                  <c:v>5.6925649611257549</c:v>
                </c:pt>
                <c:pt idx="5">
                  <c:v>5.6806956280058527</c:v>
                </c:pt>
                <c:pt idx="6">
                  <c:v>5.6698514693035156</c:v>
                </c:pt>
                <c:pt idx="7">
                  <c:v>5.6593944382861405</c:v>
                </c:pt>
                <c:pt idx="8">
                  <c:v>5.6448700764553861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D84F-4852-AA8A-670A41141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562368"/>
        <c:axId val="309572352"/>
      </c:scatterChart>
      <c:valAx>
        <c:axId val="309562368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09572352"/>
        <c:crosses val="autoZero"/>
        <c:crossBetween val="midCat"/>
      </c:valAx>
      <c:valAx>
        <c:axId val="309572352"/>
        <c:scaling>
          <c:orientation val="minMax"/>
          <c:max val="5.75"/>
        </c:scaling>
        <c:delete val="0"/>
        <c:axPos val="l"/>
        <c:numFmt formatCode="General" sourceLinked="1"/>
        <c:majorTickMark val="out"/>
        <c:minorTickMark val="none"/>
        <c:tickLblPos val="nextTo"/>
        <c:crossAx val="309562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Feuil1!$P$122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Feuil1!$P$124:$P$148</c:f>
              <c:numCache>
                <c:formatCode>0.00E+00</c:formatCode>
                <c:ptCount val="25"/>
                <c:pt idx="0">
                  <c:v>-3902398.005000337</c:v>
                </c:pt>
                <c:pt idx="1">
                  <c:v>-3894856.4535626583</c:v>
                </c:pt>
                <c:pt idx="2">
                  <c:v>-3887114.900970364</c:v>
                </c:pt>
                <c:pt idx="3">
                  <c:v>-3879423.3486667238</c:v>
                </c:pt>
                <c:pt idx="4">
                  <c:v>-3871631.7957857763</c:v>
                </c:pt>
                <c:pt idx="5">
                  <c:v>-3863790.2426161752</c:v>
                </c:pt>
                <c:pt idx="6">
                  <c:v>-3855948.6894465736</c:v>
                </c:pt>
                <c:pt idx="7">
                  <c:v>-3848007.1356996652</c:v>
                </c:pt>
                <c:pt idx="8">
                  <c:v>-3839965.5813754494</c:v>
                </c:pt>
                <c:pt idx="9">
                  <c:v>-3831901.6460000002</c:v>
                </c:pt>
                <c:pt idx="10">
                  <c:v>-3823782.4721497102</c:v>
                </c:pt>
                <c:pt idx="11">
                  <c:v>-3815540.9166708793</c:v>
                </c:pt>
                <c:pt idx="12">
                  <c:v>-3807299.361192049</c:v>
                </c:pt>
                <c:pt idx="13">
                  <c:v>-3798857.8045586036</c:v>
                </c:pt>
                <c:pt idx="14">
                  <c:v>-3790393.9985000002</c:v>
                </c:pt>
                <c:pt idx="15">
                  <c:v>-3781774.6901370985</c:v>
                </c:pt>
                <c:pt idx="16">
                  <c:v>-3764191.5728290565</c:v>
                </c:pt>
                <c:pt idx="17">
                  <c:v>-3750279.2306625461</c:v>
                </c:pt>
                <c:pt idx="18">
                  <c:v>-3736166.887341422</c:v>
                </c:pt>
                <c:pt idx="19">
                  <c:v>-3720679.5360823213</c:v>
                </c:pt>
                <c:pt idx="20">
                  <c:v>-3700317.1566794878</c:v>
                </c:pt>
                <c:pt idx="21">
                  <c:v>-3673108.9838056136</c:v>
                </c:pt>
                <c:pt idx="22">
                  <c:v>-3654696.615660273</c:v>
                </c:pt>
                <c:pt idx="23">
                  <c:v>-3637884.2567518502</c:v>
                </c:pt>
                <c:pt idx="24">
                  <c:v>-3615651.1125990166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789-4215-A485-4A06A299E4C8}"/>
            </c:ext>
          </c:extLst>
        </c:ser>
        <c:ser>
          <c:idx val="1"/>
          <c:order val="1"/>
          <c:tx>
            <c:strRef>
              <c:f>Feuil1!$Q$122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Feuil1!$Q$124:$Q$148</c:f>
              <c:numCache>
                <c:formatCode>0.00E+00</c:formatCode>
                <c:ptCount val="25"/>
                <c:pt idx="0">
                  <c:v>-3917398.091596439</c:v>
                </c:pt>
                <c:pt idx="1">
                  <c:v>-3909756.539581453</c:v>
                </c:pt>
                <c:pt idx="2">
                  <c:v>-3902114.987566466</c:v>
                </c:pt>
                <c:pt idx="3">
                  <c:v>-3894373.4349741722</c:v>
                </c:pt>
                <c:pt idx="4">
                  <c:v>-3886609.2935000001</c:v>
                </c:pt>
                <c:pt idx="5">
                  <c:v>-3878790.3292122772</c:v>
                </c:pt>
                <c:pt idx="6">
                  <c:v>-3870848.7754653683</c:v>
                </c:pt>
                <c:pt idx="7">
                  <c:v>-3863007.2222957676</c:v>
                </c:pt>
                <c:pt idx="8">
                  <c:v>-3854965.6679715514</c:v>
                </c:pt>
                <c:pt idx="9">
                  <c:v>-3846826.6460000002</c:v>
                </c:pt>
                <c:pt idx="10">
                  <c:v>-3838682.5581685049</c:v>
                </c:pt>
                <c:pt idx="11">
                  <c:v>-3830541.0032669813</c:v>
                </c:pt>
                <c:pt idx="12">
                  <c:v>-3822199.4472108437</c:v>
                </c:pt>
                <c:pt idx="13">
                  <c:v>-3813757.8905773982</c:v>
                </c:pt>
                <c:pt idx="14">
                  <c:v>-3805316.3339439533</c:v>
                </c:pt>
                <c:pt idx="15">
                  <c:v>-3796674.7761558932</c:v>
                </c:pt>
                <c:pt idx="16">
                  <c:v>-3779091.6588478512</c:v>
                </c:pt>
                <c:pt idx="17">
                  <c:v>-3765479.3184132632</c:v>
                </c:pt>
                <c:pt idx="18">
                  <c:v>-3750966.9727829094</c:v>
                </c:pt>
                <c:pt idx="19">
                  <c:v>-3734579.6163280425</c:v>
                </c:pt>
                <c:pt idx="20">
                  <c:v>-3713492.2327397307</c:v>
                </c:pt>
                <c:pt idx="21">
                  <c:v>-3687059.0643399884</c:v>
                </c:pt>
                <c:pt idx="22">
                  <c:v>-3669521.701246087</c:v>
                </c:pt>
                <c:pt idx="23">
                  <c:v>-3652609.3417603569</c:v>
                </c:pt>
                <c:pt idx="24">
                  <c:v>-3630726.1996280993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789-4215-A485-4A06A299E4C8}"/>
            </c:ext>
          </c:extLst>
        </c:ser>
        <c:ser>
          <c:idx val="2"/>
          <c:order val="2"/>
          <c:tx>
            <c:strRef>
              <c:f>Feuil1!$R$122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Feuil1!$R$124:$R$148</c:f>
              <c:numCache>
                <c:formatCode>0.00E+00</c:formatCode>
                <c:ptCount val="25"/>
                <c:pt idx="0">
                  <c:v>-3932398.178192541</c:v>
                </c:pt>
                <c:pt idx="1">
                  <c:v>-3924756.626177555</c:v>
                </c:pt>
                <c:pt idx="2">
                  <c:v>-3917115.0741625684</c:v>
                </c:pt>
                <c:pt idx="3">
                  <c:v>-3909373.5215702741</c:v>
                </c:pt>
                <c:pt idx="4">
                  <c:v>-3901631.9689779808</c:v>
                </c:pt>
                <c:pt idx="5">
                  <c:v>-3893790.4158083792</c:v>
                </c:pt>
                <c:pt idx="6">
                  <c:v>-3885948.8626387776</c:v>
                </c:pt>
                <c:pt idx="7">
                  <c:v>-3878007.3088918696</c:v>
                </c:pt>
                <c:pt idx="8">
                  <c:v>-3869965.7545676534</c:v>
                </c:pt>
                <c:pt idx="9">
                  <c:v>-3861824.1996661304</c:v>
                </c:pt>
                <c:pt idx="10">
                  <c:v>-3853782.6453419141</c:v>
                </c:pt>
                <c:pt idx="11">
                  <c:v>-3845341.0887084687</c:v>
                </c:pt>
                <c:pt idx="12">
                  <c:v>-3837199.5338069457</c:v>
                </c:pt>
                <c:pt idx="13">
                  <c:v>-3828757.9771735002</c:v>
                </c:pt>
                <c:pt idx="14">
                  <c:v>-3820316.4205400553</c:v>
                </c:pt>
                <c:pt idx="15">
                  <c:v>-3811674.8627519952</c:v>
                </c:pt>
                <c:pt idx="16">
                  <c:v>-3794091.7454439532</c:v>
                </c:pt>
                <c:pt idx="17">
                  <c:v>-3780429.4047207115</c:v>
                </c:pt>
                <c:pt idx="18">
                  <c:v>-3765042.0540389186</c:v>
                </c:pt>
                <c:pt idx="19">
                  <c:v>-3749104.7001819345</c:v>
                </c:pt>
                <c:pt idx="20">
                  <c:v>-3726842.3098102617</c:v>
                </c:pt>
                <c:pt idx="21">
                  <c:v>-3700834.1438640757</c:v>
                </c:pt>
                <c:pt idx="22">
                  <c:v>-3684521.787842189</c:v>
                </c:pt>
                <c:pt idx="23">
                  <c:v>-3668259.4321089569</c:v>
                </c:pt>
                <c:pt idx="24">
                  <c:v>-3644751.2805954544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789-4215-A485-4A06A299E4C8}"/>
            </c:ext>
          </c:extLst>
        </c:ser>
        <c:ser>
          <c:idx val="3"/>
          <c:order val="3"/>
          <c:tx>
            <c:strRef>
              <c:f>Feuil1!$S$122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Feuil1!$S$124:$S$148</c:f>
              <c:numCache>
                <c:formatCode>0.00E+00</c:formatCode>
                <c:ptCount val="25"/>
                <c:pt idx="0">
                  <c:v>-3947498.2653659508</c:v>
                </c:pt>
                <c:pt idx="1">
                  <c:v>-3939856.7133509642</c:v>
                </c:pt>
                <c:pt idx="2">
                  <c:v>-3932215.1613359777</c:v>
                </c:pt>
                <c:pt idx="3">
                  <c:v>-3924473.6087436834</c:v>
                </c:pt>
                <c:pt idx="4">
                  <c:v>-3916732.0561513901</c:v>
                </c:pt>
                <c:pt idx="5">
                  <c:v>-3908890.5029817885</c:v>
                </c:pt>
                <c:pt idx="6">
                  <c:v>-3900948.94923488</c:v>
                </c:pt>
                <c:pt idx="7">
                  <c:v>-3893107.3960652789</c:v>
                </c:pt>
                <c:pt idx="8">
                  <c:v>-3885065.8417410627</c:v>
                </c:pt>
                <c:pt idx="9">
                  <c:v>-3876999.2872725204</c:v>
                </c:pt>
                <c:pt idx="10">
                  <c:v>-3868782.7319380161</c:v>
                </c:pt>
                <c:pt idx="11">
                  <c:v>-3860641.1770364931</c:v>
                </c:pt>
                <c:pt idx="12">
                  <c:v>-3852249.6206917018</c:v>
                </c:pt>
                <c:pt idx="13">
                  <c:v>-3843833.0642025829</c:v>
                </c:pt>
                <c:pt idx="14">
                  <c:v>-3835316.5071361572</c:v>
                </c:pt>
                <c:pt idx="15">
                  <c:v>-3826749.9497810779</c:v>
                </c:pt>
                <c:pt idx="16">
                  <c:v>-3809066.8318957286</c:v>
                </c:pt>
                <c:pt idx="17">
                  <c:v>-3795479.4916054672</c:v>
                </c:pt>
                <c:pt idx="18">
                  <c:v>-3780392.1426555961</c:v>
                </c:pt>
                <c:pt idx="19">
                  <c:v>-3762704.7786957338</c:v>
                </c:pt>
                <c:pt idx="20">
                  <c:v>-3740617.3893343485</c:v>
                </c:pt>
                <c:pt idx="21">
                  <c:v>-3716234.2327694069</c:v>
                </c:pt>
                <c:pt idx="22">
                  <c:v>-3699871.876458867</c:v>
                </c:pt>
                <c:pt idx="23">
                  <c:v>-3683084.5176947713</c:v>
                </c:pt>
                <c:pt idx="24">
                  <c:v>-3661326.3762841476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789-4215-A485-4A06A299E4C8}"/>
            </c:ext>
          </c:extLst>
        </c:ser>
        <c:ser>
          <c:idx val="4"/>
          <c:order val="4"/>
          <c:tx>
            <c:strRef>
              <c:f>Feuil1!$T$122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Feuil1!$T$124:$T$148</c:f>
              <c:numCache>
                <c:formatCode>0.00E+00</c:formatCode>
                <c:ptCount val="25"/>
                <c:pt idx="0">
                  <c:v>-3962698.3531166674</c:v>
                </c:pt>
                <c:pt idx="1">
                  <c:v>-3955056.8011016813</c:v>
                </c:pt>
                <c:pt idx="2">
                  <c:v>-3947415.2490866943</c:v>
                </c:pt>
                <c:pt idx="3">
                  <c:v>-3939673.6964944005</c:v>
                </c:pt>
                <c:pt idx="4">
                  <c:v>-3931832.1433247994</c:v>
                </c:pt>
                <c:pt idx="5">
                  <c:v>-3924090.5907325055</c:v>
                </c:pt>
                <c:pt idx="6">
                  <c:v>-3916149.0369855966</c:v>
                </c:pt>
                <c:pt idx="7">
                  <c:v>-3908207.4832386882</c:v>
                </c:pt>
                <c:pt idx="8">
                  <c:v>-3900165.928914472</c:v>
                </c:pt>
                <c:pt idx="9">
                  <c:v>-3892124.3745902567</c:v>
                </c:pt>
                <c:pt idx="10">
                  <c:v>-3883982.8196887332</c:v>
                </c:pt>
                <c:pt idx="11">
                  <c:v>-3875741.2642099024</c:v>
                </c:pt>
                <c:pt idx="12">
                  <c:v>-3867399.7081537647</c:v>
                </c:pt>
                <c:pt idx="13">
                  <c:v>-3859058.1520976266</c:v>
                </c:pt>
                <c:pt idx="14">
                  <c:v>-3850516.5948868743</c:v>
                </c:pt>
                <c:pt idx="15">
                  <c:v>-3841800.0366658336</c:v>
                </c:pt>
                <c:pt idx="16">
                  <c:v>-3824141.9189248108</c:v>
                </c:pt>
                <c:pt idx="17">
                  <c:v>-3810479.5782015692</c:v>
                </c:pt>
                <c:pt idx="18">
                  <c:v>-3795667.2308392935</c:v>
                </c:pt>
                <c:pt idx="19">
                  <c:v>-3777379.8634155872</c:v>
                </c:pt>
                <c:pt idx="20">
                  <c:v>-3755292.474054202</c:v>
                </c:pt>
                <c:pt idx="21">
                  <c:v>-3731159.3189325286</c:v>
                </c:pt>
                <c:pt idx="22">
                  <c:v>-3714796.9626219883</c:v>
                </c:pt>
                <c:pt idx="23">
                  <c:v>-3698784.6083320244</c:v>
                </c:pt>
                <c:pt idx="24">
                  <c:v>-3676626.4646121715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789-4215-A485-4A06A299E4C8}"/>
            </c:ext>
          </c:extLst>
        </c:ser>
        <c:ser>
          <c:idx val="5"/>
          <c:order val="5"/>
          <c:tx>
            <c:strRef>
              <c:f>Feuil1!$U$122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Feuil1!$U$124:$U$148</c:f>
              <c:numCache>
                <c:formatCode>0.00E+00</c:formatCode>
                <c:ptCount val="25"/>
                <c:pt idx="0">
                  <c:v>-3977898.440867384</c:v>
                </c:pt>
                <c:pt idx="1">
                  <c:v>-3970256.8888523979</c:v>
                </c:pt>
                <c:pt idx="2">
                  <c:v>-3962615.3368374114</c:v>
                </c:pt>
                <c:pt idx="3">
                  <c:v>-3954873.7842451171</c:v>
                </c:pt>
                <c:pt idx="4">
                  <c:v>-3947132.2316528237</c:v>
                </c:pt>
                <c:pt idx="5">
                  <c:v>-3939290.6784832221</c:v>
                </c:pt>
                <c:pt idx="6">
                  <c:v>-3931449.1253136205</c:v>
                </c:pt>
                <c:pt idx="7">
                  <c:v>-3923507.5715667126</c:v>
                </c:pt>
                <c:pt idx="8">
                  <c:v>-3915466.0172424964</c:v>
                </c:pt>
                <c:pt idx="9">
                  <c:v>-3907376.6460000002</c:v>
                </c:pt>
                <c:pt idx="10">
                  <c:v>-3899182.9074394498</c:v>
                </c:pt>
                <c:pt idx="11">
                  <c:v>-3890941.351960619</c:v>
                </c:pt>
                <c:pt idx="12">
                  <c:v>-3882699.7964817886</c:v>
                </c:pt>
                <c:pt idx="13">
                  <c:v>-3874258.2398483432</c:v>
                </c:pt>
                <c:pt idx="14">
                  <c:v>-3865716.6826375909</c:v>
                </c:pt>
                <c:pt idx="15">
                  <c:v>-3857025.1245608772</c:v>
                </c:pt>
                <c:pt idx="16">
                  <c:v>-3839342.0066755279</c:v>
                </c:pt>
                <c:pt idx="17">
                  <c:v>-3825079.6624884419</c:v>
                </c:pt>
                <c:pt idx="18">
                  <c:v>-3809717.3119509756</c:v>
                </c:pt>
                <c:pt idx="19">
                  <c:v>-3789729.9347130442</c:v>
                </c:pt>
                <c:pt idx="20">
                  <c:v>-3769367.5553102107</c:v>
                </c:pt>
                <c:pt idx="21">
                  <c:v>-3745934.4042296889</c:v>
                </c:pt>
                <c:pt idx="22">
                  <c:v>-3729922.0499397246</c:v>
                </c:pt>
                <c:pt idx="23">
                  <c:v>-3713884.6955054342</c:v>
                </c:pt>
                <c:pt idx="24">
                  <c:v>-3692101.5539504834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789-4215-A485-4A06A299E4C8}"/>
            </c:ext>
          </c:extLst>
        </c:ser>
        <c:ser>
          <c:idx val="6"/>
          <c:order val="6"/>
          <c:tx>
            <c:strRef>
              <c:f>Feuil1!$V$122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Feuil1!$V$124:$V$148</c:f>
              <c:numCache>
                <c:formatCode>0.00E+00</c:formatCode>
                <c:ptCount val="25"/>
                <c:pt idx="0">
                  <c:v>-3993198.5291954083</c:v>
                </c:pt>
                <c:pt idx="1">
                  <c:v>-3985556.9771804218</c:v>
                </c:pt>
                <c:pt idx="2">
                  <c:v>-3977915.4251654353</c:v>
                </c:pt>
                <c:pt idx="3">
                  <c:v>-3970173.8725731415</c:v>
                </c:pt>
                <c:pt idx="4">
                  <c:v>-3962432.3199808476</c:v>
                </c:pt>
                <c:pt idx="5">
                  <c:v>-3954590.7668112461</c:v>
                </c:pt>
                <c:pt idx="6">
                  <c:v>-3946749.2136416449</c:v>
                </c:pt>
                <c:pt idx="7">
                  <c:v>-3938807.6598947365</c:v>
                </c:pt>
                <c:pt idx="8">
                  <c:v>-3930766.1055705203</c:v>
                </c:pt>
                <c:pt idx="9">
                  <c:v>-3922724.551246305</c:v>
                </c:pt>
                <c:pt idx="10">
                  <c:v>-3914482.9957674742</c:v>
                </c:pt>
                <c:pt idx="11">
                  <c:v>-3906341.4408659507</c:v>
                </c:pt>
                <c:pt idx="12">
                  <c:v>-3897999.884809813</c:v>
                </c:pt>
                <c:pt idx="13">
                  <c:v>-3889558.3281763676</c:v>
                </c:pt>
                <c:pt idx="14">
                  <c:v>-3881016.7709656148</c:v>
                </c:pt>
                <c:pt idx="15">
                  <c:v>-3872375.2131775548</c:v>
                </c:pt>
                <c:pt idx="16">
                  <c:v>-3854417.0937046101</c:v>
                </c:pt>
                <c:pt idx="17">
                  <c:v>-3840079.7490845439</c:v>
                </c:pt>
                <c:pt idx="18">
                  <c:v>-3824267.3959491947</c:v>
                </c:pt>
                <c:pt idx="19">
                  <c:v>-3802855.0104846335</c:v>
                </c:pt>
                <c:pt idx="20">
                  <c:v>-3783867.6390197761</c:v>
                </c:pt>
                <c:pt idx="21">
                  <c:v>-3761484.4940009816</c:v>
                </c:pt>
                <c:pt idx="22">
                  <c:v>-3745372.1391337099</c:v>
                </c:pt>
                <c:pt idx="23">
                  <c:v>-3729334.784699419</c:v>
                </c:pt>
                <c:pt idx="24">
                  <c:v>-3707326.6418455271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789-4215-A485-4A06A299E4C8}"/>
            </c:ext>
          </c:extLst>
        </c:ser>
        <c:ser>
          <c:idx val="7"/>
          <c:order val="7"/>
          <c:tx>
            <c:strRef>
              <c:f>Feuil1!$W$122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Feuil1!$W$124:$W$148</c:f>
              <c:numCache>
                <c:formatCode>0.00E+00</c:formatCode>
                <c:ptCount val="25"/>
                <c:pt idx="0">
                  <c:v>-4008598.6181007395</c:v>
                </c:pt>
                <c:pt idx="1">
                  <c:v>-4000957.0660857535</c:v>
                </c:pt>
                <c:pt idx="2">
                  <c:v>-3993315.514070767</c:v>
                </c:pt>
                <c:pt idx="3">
                  <c:v>-3985573.9614784727</c:v>
                </c:pt>
                <c:pt idx="4">
                  <c:v>-3977832.4088861793</c:v>
                </c:pt>
                <c:pt idx="5">
                  <c:v>-3969990.8557165777</c:v>
                </c:pt>
                <c:pt idx="6">
                  <c:v>-3962149.3025469761</c:v>
                </c:pt>
                <c:pt idx="7">
                  <c:v>-3954207.7488000682</c:v>
                </c:pt>
                <c:pt idx="8">
                  <c:v>-3946166.194475852</c:v>
                </c:pt>
                <c:pt idx="9">
                  <c:v>-3938124.6401516362</c:v>
                </c:pt>
                <c:pt idx="10">
                  <c:v>-3929983.0852501127</c:v>
                </c:pt>
                <c:pt idx="11">
                  <c:v>-3921741.5297712819</c:v>
                </c:pt>
                <c:pt idx="12">
                  <c:v>-3913399.9737151442</c:v>
                </c:pt>
                <c:pt idx="13">
                  <c:v>-3904958.4170816988</c:v>
                </c:pt>
                <c:pt idx="14">
                  <c:v>-3896316.8592936392</c:v>
                </c:pt>
                <c:pt idx="15">
                  <c:v>-3887675.3015055791</c:v>
                </c:pt>
                <c:pt idx="16">
                  <c:v>-3869642.1815996538</c:v>
                </c:pt>
                <c:pt idx="17">
                  <c:v>-3855679.8391444902</c:v>
                </c:pt>
                <c:pt idx="18">
                  <c:v>-3839042.4812463555</c:v>
                </c:pt>
                <c:pt idx="19">
                  <c:v>-3816830.0911633354</c:v>
                </c:pt>
                <c:pt idx="20">
                  <c:v>-3798792.7251828979</c:v>
                </c:pt>
                <c:pt idx="21">
                  <c:v>-3776659.5816073716</c:v>
                </c:pt>
                <c:pt idx="22">
                  <c:v>-3760847.2284720219</c:v>
                </c:pt>
                <c:pt idx="23">
                  <c:v>-3744984.875048019</c:v>
                </c:pt>
                <c:pt idx="24">
                  <c:v>-3722201.7277199947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789-4215-A485-4A06A299E4C8}"/>
            </c:ext>
          </c:extLst>
        </c:ser>
        <c:ser>
          <c:idx val="8"/>
          <c:order val="8"/>
          <c:tx>
            <c:strRef>
              <c:f>Feuil1!$X$122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Feuil1!$O$124:$O$148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Feuil1!$X$124:$X$148</c:f>
              <c:numCache>
                <c:formatCode>0.00E+00</c:formatCode>
                <c:ptCount val="25"/>
                <c:pt idx="0">
                  <c:v>-4024098.7075833785</c:v>
                </c:pt>
                <c:pt idx="1">
                  <c:v>-4016457.1555683925</c:v>
                </c:pt>
                <c:pt idx="2">
                  <c:v>-4008815.6035534055</c:v>
                </c:pt>
                <c:pt idx="3">
                  <c:v>-4001074.0509611117</c:v>
                </c:pt>
                <c:pt idx="4">
                  <c:v>-3993332.4983688178</c:v>
                </c:pt>
                <c:pt idx="5">
                  <c:v>-3985490.9451992167</c:v>
                </c:pt>
                <c:pt idx="6">
                  <c:v>-3977649.3920296151</c:v>
                </c:pt>
                <c:pt idx="7">
                  <c:v>-3969707.8382827067</c:v>
                </c:pt>
                <c:pt idx="8">
                  <c:v>-3961666.2839584905</c:v>
                </c:pt>
                <c:pt idx="9">
                  <c:v>-3953549.7292012945</c:v>
                </c:pt>
                <c:pt idx="10">
                  <c:v>-3945383.1741554444</c:v>
                </c:pt>
                <c:pt idx="11">
                  <c:v>-3937141.6186766136</c:v>
                </c:pt>
                <c:pt idx="12">
                  <c:v>-3928800.0626204759</c:v>
                </c:pt>
                <c:pt idx="13">
                  <c:v>-3920383.506131357</c:v>
                </c:pt>
                <c:pt idx="14">
                  <c:v>-3911841.9489206048</c:v>
                </c:pt>
                <c:pt idx="15">
                  <c:v>-3903175.3909882177</c:v>
                </c:pt>
                <c:pt idx="16">
                  <c:v>-3885492.2731028683</c:v>
                </c:pt>
                <c:pt idx="17">
                  <c:v>-3871579.9309363584</c:v>
                </c:pt>
                <c:pt idx="18">
                  <c:v>-3853392.5640899595</c:v>
                </c:pt>
                <c:pt idx="19">
                  <c:v>-3831280.1745842472</c:v>
                </c:pt>
                <c:pt idx="20">
                  <c:v>-3813392.8094697706</c:v>
                </c:pt>
                <c:pt idx="21">
                  <c:v>-3791934.6697910689</c:v>
                </c:pt>
                <c:pt idx="22">
                  <c:v>-3776097.3165113921</c:v>
                </c:pt>
                <c:pt idx="23">
                  <c:v>-3760509.9646749846</c:v>
                </c:pt>
                <c:pt idx="24">
                  <c:v>-3738851.8238416682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789-4215-A485-4A06A299E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864448"/>
        <c:axId val="345866240"/>
      </c:scatterChart>
      <c:valAx>
        <c:axId val="3458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5866240"/>
        <c:crosses val="autoZero"/>
        <c:crossBetween val="midCat"/>
      </c:valAx>
      <c:valAx>
        <c:axId val="34586624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5864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Feuil1!$O$182</c:f>
              <c:strCache>
                <c:ptCount val="1"/>
                <c:pt idx="0">
                  <c:v>300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Feuil1!$P$182:$X$182</c:f>
              <c:numCache>
                <c:formatCode>0.00E+00</c:formatCode>
                <c:ptCount val="9"/>
                <c:pt idx="0">
                  <c:v>76.235100000000003</c:v>
                </c:pt>
                <c:pt idx="1">
                  <c:v>75.724900000000005</c:v>
                </c:pt>
                <c:pt idx="2">
                  <c:v>75.623400000000004</c:v>
                </c:pt>
                <c:pt idx="3">
                  <c:v>75.951400000000007</c:v>
                </c:pt>
                <c:pt idx="4">
                  <c:v>76.180800000000005</c:v>
                </c:pt>
                <c:pt idx="5">
                  <c:v>76.371700000000004</c:v>
                </c:pt>
                <c:pt idx="6">
                  <c:v>76.373400000000004</c:v>
                </c:pt>
                <c:pt idx="7">
                  <c:v>75.643299999999996</c:v>
                </c:pt>
                <c:pt idx="8">
                  <c:v>76.719700000000003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D1-484F-841A-08950F558926}"/>
            </c:ext>
          </c:extLst>
        </c:ser>
        <c:ser>
          <c:idx val="1"/>
          <c:order val="1"/>
          <c:tx>
            <c:strRef>
              <c:f>Feuil1!$O$187</c:f>
              <c:strCache>
                <c:ptCount val="1"/>
                <c:pt idx="0">
                  <c:v>800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Feuil1!$P$187:$X$187</c:f>
              <c:numCache>
                <c:formatCode>0.00E+00</c:formatCode>
                <c:ptCount val="9"/>
                <c:pt idx="0">
                  <c:v>78.171999999999997</c:v>
                </c:pt>
                <c:pt idx="1">
                  <c:v>78.782600000000002</c:v>
                </c:pt>
                <c:pt idx="2">
                  <c:v>78.148200000000003</c:v>
                </c:pt>
                <c:pt idx="3">
                  <c:v>77.980400000000003</c:v>
                </c:pt>
                <c:pt idx="4">
                  <c:v>78.416799999999995</c:v>
                </c:pt>
                <c:pt idx="5">
                  <c:v>78.882499999999993</c:v>
                </c:pt>
                <c:pt idx="6">
                  <c:v>79.754099999999994</c:v>
                </c:pt>
                <c:pt idx="7">
                  <c:v>79.067099999999996</c:v>
                </c:pt>
                <c:pt idx="8">
                  <c:v>78.449700000000007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DD1-484F-841A-08950F558926}"/>
            </c:ext>
          </c:extLst>
        </c:ser>
        <c:ser>
          <c:idx val="2"/>
          <c:order val="2"/>
          <c:tx>
            <c:strRef>
              <c:f>Feuil1!$O$192</c:f>
              <c:strCache>
                <c:ptCount val="1"/>
                <c:pt idx="0">
                  <c:v>1300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Feuil1!$P$192:$X$192</c:f>
              <c:numCache>
                <c:formatCode>0.00E+00</c:formatCode>
                <c:ptCount val="9"/>
                <c:pt idx="0">
                  <c:v>82.317300000000003</c:v>
                </c:pt>
                <c:pt idx="1">
                  <c:v>83.072000000000003</c:v>
                </c:pt>
                <c:pt idx="2">
                  <c:v>83.303899999999999</c:v>
                </c:pt>
                <c:pt idx="3" formatCode="General">
                  <c:v>82.232100000000003</c:v>
                </c:pt>
                <c:pt idx="4" formatCode="General">
                  <c:v>81.473500000000001</c:v>
                </c:pt>
                <c:pt idx="5" formatCode="General">
                  <c:v>82.399199999999993</c:v>
                </c:pt>
                <c:pt idx="6" formatCode="General">
                  <c:v>82.612300000000005</c:v>
                </c:pt>
                <c:pt idx="7" formatCode="General">
                  <c:v>82.600300000000004</c:v>
                </c:pt>
                <c:pt idx="8" formatCode="General">
                  <c:v>81.4358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DD1-484F-841A-08950F558926}"/>
            </c:ext>
          </c:extLst>
        </c:ser>
        <c:ser>
          <c:idx val="3"/>
          <c:order val="3"/>
          <c:tx>
            <c:strRef>
              <c:f>Feuil1!$O$197</c:f>
              <c:strCache>
                <c:ptCount val="1"/>
                <c:pt idx="0">
                  <c:v>1800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Feuil1!$P$197:$X$197</c:f>
              <c:numCache>
                <c:formatCode>0.00E+00</c:formatCode>
                <c:ptCount val="9"/>
                <c:pt idx="0">
                  <c:v>87.143600000000006</c:v>
                </c:pt>
                <c:pt idx="1">
                  <c:v>87.579499999999996</c:v>
                </c:pt>
                <c:pt idx="2">
                  <c:v>86.986199999999997</c:v>
                </c:pt>
                <c:pt idx="3">
                  <c:v>86.640900000000002</c:v>
                </c:pt>
                <c:pt idx="4">
                  <c:v>86.683000000000007</c:v>
                </c:pt>
                <c:pt idx="5">
                  <c:v>87.801299999999998</c:v>
                </c:pt>
                <c:pt idx="6">
                  <c:v>87.574600000000004</c:v>
                </c:pt>
                <c:pt idx="7">
                  <c:v>87.057000000000002</c:v>
                </c:pt>
                <c:pt idx="8">
                  <c:v>85.896000000000001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DD1-484F-841A-08950F558926}"/>
            </c:ext>
          </c:extLst>
        </c:ser>
        <c:ser>
          <c:idx val="4"/>
          <c:order val="4"/>
          <c:tx>
            <c:strRef>
              <c:f>Feuil1!$O$198</c:f>
              <c:strCache>
                <c:ptCount val="1"/>
                <c:pt idx="0">
                  <c:v>2000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Feuil1!$P$198:$X$198</c:f>
              <c:numCache>
                <c:formatCode>0.00E+00</c:formatCode>
                <c:ptCount val="9"/>
                <c:pt idx="0">
                  <c:v>88.629599999999996</c:v>
                </c:pt>
                <c:pt idx="1">
                  <c:v>89.271900000000002</c:v>
                </c:pt>
                <c:pt idx="2">
                  <c:v>88.458299999999994</c:v>
                </c:pt>
                <c:pt idx="3">
                  <c:v>90.265600000000006</c:v>
                </c:pt>
                <c:pt idx="4">
                  <c:v>90.770700000000005</c:v>
                </c:pt>
                <c:pt idx="5">
                  <c:v>90.249399999999994</c:v>
                </c:pt>
                <c:pt idx="6">
                  <c:v>93.9495</c:v>
                </c:pt>
                <c:pt idx="7">
                  <c:v>95.177800000000005</c:v>
                </c:pt>
                <c:pt idx="8">
                  <c:v>89.818899999999999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DD1-484F-841A-08950F558926}"/>
            </c:ext>
          </c:extLst>
        </c:ser>
        <c:ser>
          <c:idx val="5"/>
          <c:order val="5"/>
          <c:tx>
            <c:strRef>
              <c:f>Feuil1!$O$199</c:f>
              <c:strCache>
                <c:ptCount val="1"/>
                <c:pt idx="0">
                  <c:v>2150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Feuil1!$P$199:$X$199</c:f>
              <c:numCache>
                <c:formatCode>0.00E+00</c:formatCode>
                <c:ptCount val="9"/>
                <c:pt idx="0">
                  <c:v>93.923299999999998</c:v>
                </c:pt>
                <c:pt idx="1">
                  <c:v>91.725800000000007</c:v>
                </c:pt>
                <c:pt idx="2">
                  <c:v>94.758700000000005</c:v>
                </c:pt>
                <c:pt idx="3">
                  <c:v>91.253600000000006</c:v>
                </c:pt>
                <c:pt idx="4">
                  <c:v>92.147499999999994</c:v>
                </c:pt>
                <c:pt idx="5">
                  <c:v>95.330500000000001</c:v>
                </c:pt>
                <c:pt idx="6">
                  <c:v>91.943899999999999</c:v>
                </c:pt>
                <c:pt idx="7">
                  <c:v>98.692700000000002</c:v>
                </c:pt>
                <c:pt idx="8">
                  <c:v>94.368200000000002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DD1-484F-841A-08950F558926}"/>
            </c:ext>
          </c:extLst>
        </c:ser>
        <c:ser>
          <c:idx val="6"/>
          <c:order val="6"/>
          <c:tx>
            <c:strRef>
              <c:f>Feuil1!$O$200</c:f>
              <c:strCache>
                <c:ptCount val="1"/>
                <c:pt idx="0">
                  <c:v>2300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Feuil1!$P$200:$X$200</c:f>
              <c:numCache>
                <c:formatCode>0.00E+00</c:formatCode>
                <c:ptCount val="9"/>
                <c:pt idx="0">
                  <c:v>98.528400000000005</c:v>
                </c:pt>
                <c:pt idx="1">
                  <c:v>100.117</c:v>
                </c:pt>
                <c:pt idx="2">
                  <c:v>98.182900000000004</c:v>
                </c:pt>
                <c:pt idx="3">
                  <c:v>105.851</c:v>
                </c:pt>
                <c:pt idx="4">
                  <c:v>111.217</c:v>
                </c:pt>
                <c:pt idx="5">
                  <c:v>105.61199999999999</c:v>
                </c:pt>
                <c:pt idx="6">
                  <c:v>113.419</c:v>
                </c:pt>
                <c:pt idx="7">
                  <c:v>123.318</c:v>
                </c:pt>
                <c:pt idx="8">
                  <c:v>131.071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DD1-484F-841A-08950F558926}"/>
            </c:ext>
          </c:extLst>
        </c:ser>
        <c:ser>
          <c:idx val="7"/>
          <c:order val="7"/>
          <c:tx>
            <c:strRef>
              <c:f>Feuil1!$O$201</c:f>
              <c:strCache>
                <c:ptCount val="1"/>
                <c:pt idx="0">
                  <c:v>2450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Feuil1!$P$201:$X$201</c:f>
              <c:numCache>
                <c:formatCode>0.00E+00</c:formatCode>
                <c:ptCount val="9"/>
                <c:pt idx="0">
                  <c:v>105.874</c:v>
                </c:pt>
                <c:pt idx="1">
                  <c:v>108.557</c:v>
                </c:pt>
                <c:pt idx="2">
                  <c:v>117.6</c:v>
                </c:pt>
                <c:pt idx="3">
                  <c:v>145.839</c:v>
                </c:pt>
                <c:pt idx="4">
                  <c:v>137.31399999999999</c:v>
                </c:pt>
                <c:pt idx="5">
                  <c:v>150.79599999999999</c:v>
                </c:pt>
                <c:pt idx="6">
                  <c:v>136.14500000000001</c:v>
                </c:pt>
                <c:pt idx="7">
                  <c:v>134.34700000000001</c:v>
                </c:pt>
                <c:pt idx="8">
                  <c:v>172.86799999999999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DD1-484F-841A-08950F558926}"/>
            </c:ext>
          </c:extLst>
        </c:ser>
        <c:ser>
          <c:idx val="8"/>
          <c:order val="8"/>
          <c:tx>
            <c:strRef>
              <c:f>Feuil1!$O$202</c:f>
              <c:strCache>
                <c:ptCount val="1"/>
                <c:pt idx="0">
                  <c:v>2600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Feuil1!$P$202:$X$202</c:f>
              <c:numCache>
                <c:formatCode>0.00E+00</c:formatCode>
                <c:ptCount val="9"/>
                <c:pt idx="0">
                  <c:v>153.95699999999999</c:v>
                </c:pt>
                <c:pt idx="1">
                  <c:v>140.04900000000001</c:v>
                </c:pt>
                <c:pt idx="2">
                  <c:v>140.102</c:v>
                </c:pt>
                <c:pt idx="3">
                  <c:v>137.98599999999999</c:v>
                </c:pt>
                <c:pt idx="4">
                  <c:v>153.82499999999999</c:v>
                </c:pt>
                <c:pt idx="5">
                  <c:v>122.459</c:v>
                </c:pt>
                <c:pt idx="6">
                  <c:v>130.87200000000001</c:v>
                </c:pt>
                <c:pt idx="7">
                  <c:v>117.04900000000001</c:v>
                </c:pt>
                <c:pt idx="8">
                  <c:v>106.917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DD1-484F-841A-08950F558926}"/>
            </c:ext>
          </c:extLst>
        </c:ser>
        <c:ser>
          <c:idx val="9"/>
          <c:order val="9"/>
          <c:tx>
            <c:strRef>
              <c:f>Feuil1!$O$203</c:f>
              <c:strCache>
                <c:ptCount val="1"/>
                <c:pt idx="0">
                  <c:v>2800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Feuil1!$P$203:$X$203</c:f>
              <c:numCache>
                <c:formatCode>0.00E+00</c:formatCode>
                <c:ptCount val="9"/>
                <c:pt idx="0">
                  <c:v>123.364</c:v>
                </c:pt>
                <c:pt idx="1">
                  <c:v>114.83499999999999</c:v>
                </c:pt>
                <c:pt idx="2">
                  <c:v>111.264</c:v>
                </c:pt>
                <c:pt idx="3">
                  <c:v>121.05800000000001</c:v>
                </c:pt>
                <c:pt idx="4">
                  <c:v>108.021</c:v>
                </c:pt>
                <c:pt idx="5">
                  <c:v>105.845</c:v>
                </c:pt>
                <c:pt idx="6">
                  <c:v>108.19199999999999</c:v>
                </c:pt>
                <c:pt idx="7">
                  <c:v>102.643</c:v>
                </c:pt>
                <c:pt idx="8">
                  <c:v>111.268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DD1-484F-841A-08950F558926}"/>
            </c:ext>
          </c:extLst>
        </c:ser>
        <c:ser>
          <c:idx val="10"/>
          <c:order val="10"/>
          <c:tx>
            <c:strRef>
              <c:f>Feuil1!$O$204</c:f>
              <c:strCache>
                <c:ptCount val="1"/>
                <c:pt idx="0">
                  <c:v>2950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Feuil1!$P$204:$X$204</c:f>
              <c:numCache>
                <c:formatCode>0.00E+00</c:formatCode>
                <c:ptCount val="9"/>
                <c:pt idx="0">
                  <c:v>108.949</c:v>
                </c:pt>
                <c:pt idx="1">
                  <c:v>111.71</c:v>
                </c:pt>
                <c:pt idx="2">
                  <c:v>114.67100000000001</c:v>
                </c:pt>
                <c:pt idx="3">
                  <c:v>105.691</c:v>
                </c:pt>
                <c:pt idx="4">
                  <c:v>107.533</c:v>
                </c:pt>
                <c:pt idx="5">
                  <c:v>110.14700000000001</c:v>
                </c:pt>
                <c:pt idx="6">
                  <c:v>107.18300000000001</c:v>
                </c:pt>
                <c:pt idx="7">
                  <c:v>104.919</c:v>
                </c:pt>
                <c:pt idx="8">
                  <c:v>106.012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BDD1-484F-841A-08950F558926}"/>
            </c:ext>
          </c:extLst>
        </c:ser>
        <c:ser>
          <c:idx val="11"/>
          <c:order val="11"/>
          <c:tx>
            <c:strRef>
              <c:f>Feuil1!$O$205</c:f>
              <c:strCache>
                <c:ptCount val="1"/>
                <c:pt idx="0">
                  <c:v>3100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Feuil1!$P$205:$X$205</c:f>
              <c:numCache>
                <c:formatCode>0.00E+00</c:formatCode>
                <c:ptCount val="9"/>
                <c:pt idx="0">
                  <c:v>109.572</c:v>
                </c:pt>
                <c:pt idx="1">
                  <c:v>114.82</c:v>
                </c:pt>
                <c:pt idx="2">
                  <c:v>109.774</c:v>
                </c:pt>
                <c:pt idx="3">
                  <c:v>102.70399999999999</c:v>
                </c:pt>
                <c:pt idx="4">
                  <c:v>106.13500000000001</c:v>
                </c:pt>
                <c:pt idx="5">
                  <c:v>106.387</c:v>
                </c:pt>
                <c:pt idx="6">
                  <c:v>108.187</c:v>
                </c:pt>
                <c:pt idx="7">
                  <c:v>109.405</c:v>
                </c:pt>
                <c:pt idx="8">
                  <c:v>103.105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BDD1-484F-841A-08950F558926}"/>
            </c:ext>
          </c:extLst>
        </c:ser>
        <c:ser>
          <c:idx val="12"/>
          <c:order val="12"/>
          <c:tx>
            <c:strRef>
              <c:f>Feuil1!$O$206</c:f>
              <c:strCache>
                <c:ptCount val="1"/>
                <c:pt idx="0">
                  <c:v>3300</c:v>
                </c:pt>
              </c:strCache>
            </c:strRef>
          </c:tx>
          <c:xVal>
            <c:numRef>
              <c:f>Feuil1!$P$180:$X$180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Feuil1!$P$206:$X$206</c:f>
              <c:numCache>
                <c:formatCode>0.00E+00</c:formatCode>
                <c:ptCount val="9"/>
                <c:pt idx="0">
                  <c:v>108.589</c:v>
                </c:pt>
                <c:pt idx="1">
                  <c:v>112.983</c:v>
                </c:pt>
                <c:pt idx="2" formatCode="General">
                  <c:v>110.197</c:v>
                </c:pt>
                <c:pt idx="3" formatCode="General">
                  <c:v>117.657</c:v>
                </c:pt>
                <c:pt idx="4" formatCode="General">
                  <c:v>111.89700000000001</c:v>
                </c:pt>
                <c:pt idx="5" formatCode="General">
                  <c:v>110.386</c:v>
                </c:pt>
                <c:pt idx="6" formatCode="General">
                  <c:v>110.535</c:v>
                </c:pt>
                <c:pt idx="7" formatCode="General">
                  <c:v>113.753</c:v>
                </c:pt>
                <c:pt idx="8" formatCode="General">
                  <c:v>111.35299999999999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BDD1-484F-841A-08950F558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30752"/>
        <c:axId val="345944832"/>
      </c:scatterChart>
      <c:valAx>
        <c:axId val="345930752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345944832"/>
        <c:crosses val="autoZero"/>
        <c:crossBetween val="midCat"/>
      </c:valAx>
      <c:valAx>
        <c:axId val="345944832"/>
        <c:scaling>
          <c:orientation val="minMax"/>
          <c:max val="170"/>
          <c:min val="70"/>
        </c:scaling>
        <c:delete val="0"/>
        <c:axPos val="l"/>
        <c:numFmt formatCode="0.00E+00" sourceLinked="1"/>
        <c:majorTickMark val="out"/>
        <c:minorTickMark val="none"/>
        <c:tickLblPos val="nextTo"/>
        <c:crossAx val="345930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9574803149606"/>
          <c:y val="3.0706519711919358E-2"/>
          <c:w val="0.57919685039370084"/>
          <c:h val="0.86298474103627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Feuil1!$H$396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Feuil1!$H$397:$H$421</c:f>
              <c:numCache>
                <c:formatCode>0.00E+00</c:formatCode>
                <c:ptCount val="25"/>
                <c:pt idx="0">
                  <c:v>0</c:v>
                </c:pt>
                <c:pt idx="1">
                  <c:v>7613.6979518588632</c:v>
                </c:pt>
                <c:pt idx="2">
                  <c:v>15293.471256403252</c:v>
                </c:pt>
                <c:pt idx="3">
                  <c:v>22999.495740926825</c:v>
                </c:pt>
                <c:pt idx="4">
                  <c:v>30790.207442420069</c:v>
                </c:pt>
                <c:pt idx="5">
                  <c:v>38607.762384161819</c:v>
                </c:pt>
                <c:pt idx="6">
                  <c:v>46523.326463137288</c:v>
                </c:pt>
                <c:pt idx="7">
                  <c:v>54452.455664345529</c:v>
                </c:pt>
                <c:pt idx="8">
                  <c:v>62465.456033526454</c:v>
                </c:pt>
                <c:pt idx="9">
                  <c:v>70493.945936521515</c:v>
                </c:pt>
                <c:pt idx="10">
                  <c:v>78615.532850626856</c:v>
                </c:pt>
                <c:pt idx="11">
                  <c:v>86914.18879928859</c:v>
                </c:pt>
                <c:pt idx="12">
                  <c:v>95251.433920192532</c:v>
                </c:pt>
                <c:pt idx="13">
                  <c:v>103641.96665575355</c:v>
                </c:pt>
                <c:pt idx="14">
                  <c:v>112032.54365812195</c:v>
                </c:pt>
                <c:pt idx="15">
                  <c:v>120623.31486323848</c:v>
                </c:pt>
                <c:pt idx="16">
                  <c:v>138206.4321712805</c:v>
                </c:pt>
                <c:pt idx="17">
                  <c:v>152118.77433779091</c:v>
                </c:pt>
                <c:pt idx="18">
                  <c:v>166231.117658915</c:v>
                </c:pt>
                <c:pt idx="19">
                  <c:v>181718.46891801571</c:v>
                </c:pt>
                <c:pt idx="20">
                  <c:v>202080.84832084924</c:v>
                </c:pt>
                <c:pt idx="21">
                  <c:v>229289.02119472343</c:v>
                </c:pt>
                <c:pt idx="22">
                  <c:v>247701.38934006402</c:v>
                </c:pt>
                <c:pt idx="23">
                  <c:v>264513.74824848678</c:v>
                </c:pt>
                <c:pt idx="24">
                  <c:v>286746.89240132039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2B-40A6-B3D0-144D86003BDB}"/>
            </c:ext>
          </c:extLst>
        </c:ser>
        <c:ser>
          <c:idx val="1"/>
          <c:order val="1"/>
          <c:tx>
            <c:strRef>
              <c:f>Feuil1!$I$396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Feuil1!$I$397:$I$421</c:f>
              <c:numCache>
                <c:formatCode>0.00E+00</c:formatCode>
                <c:ptCount val="25"/>
                <c:pt idx="0">
                  <c:v>0</c:v>
                </c:pt>
                <c:pt idx="1">
                  <c:v>7655.4177953717299</c:v>
                </c:pt>
                <c:pt idx="2">
                  <c:v>15317.105221527163</c:v>
                </c:pt>
                <c:pt idx="3">
                  <c:v>23064.360389221925</c:v>
                </c:pt>
                <c:pt idx="4">
                  <c:v>30840.312959245406</c:v>
                </c:pt>
                <c:pt idx="5">
                  <c:v>38607.762384161819</c:v>
                </c:pt>
                <c:pt idx="6">
                  <c:v>46531.624865955673</c:v>
                </c:pt>
                <c:pt idx="7">
                  <c:v>54534.166720380541</c:v>
                </c:pt>
                <c:pt idx="8">
                  <c:v>62506.462796486448</c:v>
                </c:pt>
                <c:pt idx="9">
                  <c:v>70594.536786537617</c:v>
                </c:pt>
                <c:pt idx="10">
                  <c:v>78715.533427934162</c:v>
                </c:pt>
                <c:pt idx="11">
                  <c:v>86890.517905207351</c:v>
                </c:pt>
                <c:pt idx="12">
                  <c:v>95217.668269046117</c:v>
                </c:pt>
                <c:pt idx="13">
                  <c:v>103617.04955477035</c:v>
                </c:pt>
                <c:pt idx="14">
                  <c:v>112179.02764106914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151918.77318317583</c:v>
                </c:pt>
                <c:pt idx="18">
                  <c:v>166431.11881352961</c:v>
                </c:pt>
                <c:pt idx="19">
                  <c:v>182818.47526839655</c:v>
                </c:pt>
                <c:pt idx="20">
                  <c:v>203905.85885670828</c:v>
                </c:pt>
                <c:pt idx="21">
                  <c:v>230339.02725645062</c:v>
                </c:pt>
                <c:pt idx="22">
                  <c:v>247876.39035035204</c:v>
                </c:pt>
                <c:pt idx="23">
                  <c:v>264788.7498360821</c:v>
                </c:pt>
                <c:pt idx="24">
                  <c:v>286671.89196833968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2B-40A6-B3D0-144D86003BDB}"/>
            </c:ext>
          </c:extLst>
        </c:ser>
        <c:ser>
          <c:idx val="2"/>
          <c:order val="2"/>
          <c:tx>
            <c:strRef>
              <c:f>Feuil1!$J$396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Feuil1!$J$397:$J$421</c:f>
              <c:numCache>
                <c:formatCode>0.00E+00</c:formatCode>
                <c:ptCount val="25"/>
                <c:pt idx="0">
                  <c:v>0</c:v>
                </c:pt>
                <c:pt idx="1">
                  <c:v>7653.9111000252888</c:v>
                </c:pt>
                <c:pt idx="2">
                  <c:v>15308.678469168954</c:v>
                </c:pt>
                <c:pt idx="3">
                  <c:v>23035.155181710608</c:v>
                </c:pt>
                <c:pt idx="4">
                  <c:v>30799.479053509887</c:v>
                </c:pt>
                <c:pt idx="5">
                  <c:v>38607.762384161819</c:v>
                </c:pt>
                <c:pt idx="6">
                  <c:v>46515.070342560764</c:v>
                </c:pt>
                <c:pt idx="7">
                  <c:v>54471.613208642229</c:v>
                </c:pt>
                <c:pt idx="8">
                  <c:v>62434.63538829051</c:v>
                </c:pt>
                <c:pt idx="9">
                  <c:v>70535.683402627707</c:v>
                </c:pt>
                <c:pt idx="10">
                  <c:v>78615.532850626856</c:v>
                </c:pt>
                <c:pt idx="11">
                  <c:v>86914.661900954787</c:v>
                </c:pt>
                <c:pt idx="12">
                  <c:v>95162.575639246032</c:v>
                </c:pt>
                <c:pt idx="13">
                  <c:v>103596.08470996236</c:v>
                </c:pt>
                <c:pt idx="14">
                  <c:v>112175.69445869559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151968.77347182948</c:v>
                </c:pt>
                <c:pt idx="18">
                  <c:v>167356.12415362243</c:v>
                </c:pt>
                <c:pt idx="19">
                  <c:v>183293.47801060649</c:v>
                </c:pt>
                <c:pt idx="20">
                  <c:v>205555.8683822793</c:v>
                </c:pt>
                <c:pt idx="21">
                  <c:v>231564.03432846535</c:v>
                </c:pt>
                <c:pt idx="22">
                  <c:v>247876.39035035204</c:v>
                </c:pt>
                <c:pt idx="23">
                  <c:v>264138.74608358415</c:v>
                </c:pt>
                <c:pt idx="24">
                  <c:v>287646.89759708662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22B-40A6-B3D0-144D86003BDB}"/>
            </c:ext>
          </c:extLst>
        </c:ser>
        <c:ser>
          <c:idx val="3"/>
          <c:order val="3"/>
          <c:tx>
            <c:strRef>
              <c:f>Feuil1!$K$396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Feuil1!$K$397:$K$421</c:f>
              <c:numCache>
                <c:formatCode>0.00E+00</c:formatCode>
                <c:ptCount val="25"/>
                <c:pt idx="0">
                  <c:v>0</c:v>
                </c:pt>
                <c:pt idx="1">
                  <c:v>7655.0468721389771</c:v>
                </c:pt>
                <c:pt idx="2">
                  <c:v>15326.986876158044</c:v>
                </c:pt>
                <c:pt idx="3">
                  <c:v>23026.814007439651</c:v>
                </c:pt>
                <c:pt idx="4">
                  <c:v>30817.850011424627</c:v>
                </c:pt>
                <c:pt idx="5">
                  <c:v>38607.762384162284</c:v>
                </c:pt>
                <c:pt idx="6">
                  <c:v>46524.60044888733</c:v>
                </c:pt>
                <c:pt idx="7">
                  <c:v>54467.293577724136</c:v>
                </c:pt>
                <c:pt idx="8">
                  <c:v>62494.069585360121</c:v>
                </c:pt>
                <c:pt idx="9">
                  <c:v>70583.839186654892</c:v>
                </c:pt>
                <c:pt idx="10">
                  <c:v>78715.533427934628</c:v>
                </c:pt>
                <c:pt idx="11">
                  <c:v>86940.095339526888</c:v>
                </c:pt>
                <c:pt idx="12">
                  <c:v>95272.977292792406</c:v>
                </c:pt>
                <c:pt idx="13">
                  <c:v>103716.98529578559</c:v>
                </c:pt>
                <c:pt idx="14">
                  <c:v>112063.33301984379</c:v>
                </c:pt>
                <c:pt idx="15">
                  <c:v>120748.31558487285</c:v>
                </c:pt>
                <c:pt idx="16">
                  <c:v>138431.43347022217</c:v>
                </c:pt>
                <c:pt idx="17">
                  <c:v>152018.7737604836</c:v>
                </c:pt>
                <c:pt idx="18">
                  <c:v>167106.12271035463</c:v>
                </c:pt>
                <c:pt idx="19">
                  <c:v>184793.48667021701</c:v>
                </c:pt>
                <c:pt idx="20">
                  <c:v>206880.87603160227</c:v>
                </c:pt>
                <c:pt idx="21">
                  <c:v>231264.0325965439</c:v>
                </c:pt>
                <c:pt idx="22">
                  <c:v>247626.38890708378</c:v>
                </c:pt>
                <c:pt idx="23">
                  <c:v>264413.74767117947</c:v>
                </c:pt>
                <c:pt idx="24">
                  <c:v>286171.88908180315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22B-40A6-B3D0-144D86003BDB}"/>
            </c:ext>
          </c:extLst>
        </c:ser>
        <c:ser>
          <c:idx val="4"/>
          <c:order val="4"/>
          <c:tx>
            <c:strRef>
              <c:f>Feuil1!$L$396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Feuil1!$L$397:$L$421</c:f>
              <c:numCache>
                <c:formatCode>0.00E+00</c:formatCode>
                <c:ptCount val="25"/>
                <c:pt idx="0">
                  <c:v>0</c:v>
                </c:pt>
                <c:pt idx="1">
                  <c:v>7690.7443678705022</c:v>
                </c:pt>
                <c:pt idx="2">
                  <c:v>15353.676076285075</c:v>
                </c:pt>
                <c:pt idx="3">
                  <c:v>23075.647197541781</c:v>
                </c:pt>
                <c:pt idx="4">
                  <c:v>30862.39990660781</c:v>
                </c:pt>
                <c:pt idx="5">
                  <c:v>38607.762384161819</c:v>
                </c:pt>
                <c:pt idx="6">
                  <c:v>46582.385157599114</c:v>
                </c:pt>
                <c:pt idx="7">
                  <c:v>54728.58435465768</c:v>
                </c:pt>
                <c:pt idx="8">
                  <c:v>62513.790612379089</c:v>
                </c:pt>
                <c:pt idx="9">
                  <c:v>70623.546677876264</c:v>
                </c:pt>
                <c:pt idx="10">
                  <c:v>78715.533427934162</c:v>
                </c:pt>
                <c:pt idx="11">
                  <c:v>86949.887128852773</c:v>
                </c:pt>
                <c:pt idx="12">
                  <c:v>95275.942370334174</c:v>
                </c:pt>
                <c:pt idx="13">
                  <c:v>103738.85422535567</c:v>
                </c:pt>
                <c:pt idx="14">
                  <c:v>112207.01650883816</c:v>
                </c:pt>
                <c:pt idx="15">
                  <c:v>120898.31645083381</c:v>
                </c:pt>
                <c:pt idx="16">
                  <c:v>138556.43419185653</c:v>
                </c:pt>
                <c:pt idx="17">
                  <c:v>152218.77491509821</c:v>
                </c:pt>
                <c:pt idx="18">
                  <c:v>167031.12227737391</c:v>
                </c:pt>
                <c:pt idx="19">
                  <c:v>185318.48970108014</c:v>
                </c:pt>
                <c:pt idx="20">
                  <c:v>207405.87906246539</c:v>
                </c:pt>
                <c:pt idx="21">
                  <c:v>231539.03418413876</c:v>
                </c:pt>
                <c:pt idx="22">
                  <c:v>247901.3904946791</c:v>
                </c:pt>
                <c:pt idx="23">
                  <c:v>263913.74478464294</c:v>
                </c:pt>
                <c:pt idx="24">
                  <c:v>286071.88850449584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22B-40A6-B3D0-144D86003BDB}"/>
            </c:ext>
          </c:extLst>
        </c:ser>
        <c:ser>
          <c:idx val="5"/>
          <c:order val="5"/>
          <c:tx>
            <c:strRef>
              <c:f>Feuil1!$M$396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Feuil1!$M$397:$M$421</c:f>
              <c:numCache>
                <c:formatCode>0.00E+00</c:formatCode>
                <c:ptCount val="25"/>
                <c:pt idx="0">
                  <c:v>0</c:v>
                </c:pt>
                <c:pt idx="1">
                  <c:v>7649.7929217298515</c:v>
                </c:pt>
                <c:pt idx="2">
                  <c:v>15289.958980201744</c:v>
                </c:pt>
                <c:pt idx="3">
                  <c:v>23025.513275526464</c:v>
                </c:pt>
                <c:pt idx="4">
                  <c:v>30833.8229581872</c:v>
                </c:pt>
                <c:pt idx="5">
                  <c:v>38607.762384161819</c:v>
                </c:pt>
                <c:pt idx="6">
                  <c:v>46540.180768302642</c:v>
                </c:pt>
                <c:pt idx="7">
                  <c:v>54490.450257709716</c:v>
                </c:pt>
                <c:pt idx="8">
                  <c:v>62482.586525085382</c:v>
                </c:pt>
                <c:pt idx="9">
                  <c:v>70631.724653323181</c:v>
                </c:pt>
                <c:pt idx="10">
                  <c:v>78715.533427934162</c:v>
                </c:pt>
                <c:pt idx="11">
                  <c:v>86899.486643662211</c:v>
                </c:pt>
                <c:pt idx="12">
                  <c:v>95364.755225095432</c:v>
                </c:pt>
                <c:pt idx="13">
                  <c:v>103689.01092456467</c:v>
                </c:pt>
                <c:pt idx="14">
                  <c:v>112192.71175698983</c:v>
                </c:pt>
                <c:pt idx="15">
                  <c:v>120873.31630650675</c:v>
                </c:pt>
                <c:pt idx="16">
                  <c:v>138556.43419185607</c:v>
                </c:pt>
                <c:pt idx="17">
                  <c:v>152818.77837894205</c:v>
                </c:pt>
                <c:pt idx="18">
                  <c:v>168181.1289164084</c:v>
                </c:pt>
                <c:pt idx="19">
                  <c:v>188168.50615433976</c:v>
                </c:pt>
                <c:pt idx="20">
                  <c:v>208530.88555717329</c:v>
                </c:pt>
                <c:pt idx="21">
                  <c:v>231964.03663769504</c:v>
                </c:pt>
                <c:pt idx="22">
                  <c:v>247976.39092765935</c:v>
                </c:pt>
                <c:pt idx="23">
                  <c:v>264013.74536194978</c:v>
                </c:pt>
                <c:pt idx="24">
                  <c:v>285796.88691690052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22B-40A6-B3D0-144D86003BDB}"/>
            </c:ext>
          </c:extLst>
        </c:ser>
        <c:ser>
          <c:idx val="6"/>
          <c:order val="6"/>
          <c:tx>
            <c:strRef>
              <c:f>Feuil1!$N$396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Feuil1!$N$397:$N$421</c:f>
              <c:numCache>
                <c:formatCode>0.00E+00</c:formatCode>
                <c:ptCount val="25"/>
                <c:pt idx="0">
                  <c:v>0</c:v>
                </c:pt>
                <c:pt idx="1">
                  <c:v>7609.1580109391361</c:v>
                </c:pt>
                <c:pt idx="2">
                  <c:v>15291.573851507157</c:v>
                </c:pt>
                <c:pt idx="3">
                  <c:v>23019.531577502377</c:v>
                </c:pt>
                <c:pt idx="4">
                  <c:v>30785.756035117432</c:v>
                </c:pt>
                <c:pt idx="5">
                  <c:v>38607.762384162284</c:v>
                </c:pt>
                <c:pt idx="6">
                  <c:v>46493.364863744006</c:v>
                </c:pt>
                <c:pt idx="7">
                  <c:v>54447.552928057034</c:v>
                </c:pt>
                <c:pt idx="8">
                  <c:v>62504.583374909125</c:v>
                </c:pt>
                <c:pt idx="9">
                  <c:v>70557.292996285949</c:v>
                </c:pt>
                <c:pt idx="10">
                  <c:v>78715.533427934162</c:v>
                </c:pt>
                <c:pt idx="11">
                  <c:v>84672.674750740174</c:v>
                </c:pt>
                <c:pt idx="12">
                  <c:v>94043.087944139726</c:v>
                </c:pt>
                <c:pt idx="13">
                  <c:v>102778.28012888692</c:v>
                </c:pt>
                <c:pt idx="14">
                  <c:v>112302.15480076289</c:v>
                </c:pt>
                <c:pt idx="15">
                  <c:v>120823.31601785356</c:v>
                </c:pt>
                <c:pt idx="16">
                  <c:v>138781.43549079821</c:v>
                </c:pt>
                <c:pt idx="17">
                  <c:v>153118.78011086443</c:v>
                </c:pt>
                <c:pt idx="18">
                  <c:v>168931.13324621366</c:v>
                </c:pt>
                <c:pt idx="19">
                  <c:v>190343.51871077484</c:v>
                </c:pt>
                <c:pt idx="20">
                  <c:v>209330.8901756322</c:v>
                </c:pt>
                <c:pt idx="21">
                  <c:v>231714.03519442677</c:v>
                </c:pt>
                <c:pt idx="22">
                  <c:v>247826.39006169839</c:v>
                </c:pt>
                <c:pt idx="23">
                  <c:v>263863.74449598929</c:v>
                </c:pt>
                <c:pt idx="24">
                  <c:v>285871.88734988123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22B-40A6-B3D0-144D86003BDB}"/>
            </c:ext>
          </c:extLst>
        </c:ser>
        <c:ser>
          <c:idx val="7"/>
          <c:order val="7"/>
          <c:tx>
            <c:strRef>
              <c:f>Feuil1!$O$396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Feuil1!$O$397:$O$421</c:f>
              <c:numCache>
                <c:formatCode>0.00E+00</c:formatCode>
                <c:ptCount val="25"/>
                <c:pt idx="0">
                  <c:v>0</c:v>
                </c:pt>
                <c:pt idx="1">
                  <c:v>7630.8689825828187</c:v>
                </c:pt>
                <c:pt idx="2">
                  <c:v>15317.232267716434</c:v>
                </c:pt>
                <c:pt idx="3">
                  <c:v>23010.748491769657</c:v>
                </c:pt>
                <c:pt idx="4">
                  <c:v>30800.862591343466</c:v>
                </c:pt>
                <c:pt idx="5">
                  <c:v>38607.762384161819</c:v>
                </c:pt>
                <c:pt idx="6">
                  <c:v>46779.984779114835</c:v>
                </c:pt>
                <c:pt idx="7">
                  <c:v>54457.410980466753</c:v>
                </c:pt>
                <c:pt idx="8">
                  <c:v>62480.354059847072</c:v>
                </c:pt>
                <c:pt idx="9">
                  <c:v>70560.924825795926</c:v>
                </c:pt>
                <c:pt idx="10">
                  <c:v>78615.532850626856</c:v>
                </c:pt>
                <c:pt idx="11">
                  <c:v>87009.719780280255</c:v>
                </c:pt>
                <c:pt idx="12">
                  <c:v>95296.987673975062</c:v>
                </c:pt>
                <c:pt idx="13">
                  <c:v>103809.62559018238</c:v>
                </c:pt>
                <c:pt idx="14">
                  <c:v>112221.14271778939</c:v>
                </c:pt>
                <c:pt idx="15">
                  <c:v>120923.3165951604</c:v>
                </c:pt>
                <c:pt idx="16">
                  <c:v>138956.43650108576</c:v>
                </c:pt>
                <c:pt idx="17">
                  <c:v>152918.77895624936</c:v>
                </c:pt>
                <c:pt idx="18">
                  <c:v>169556.13685438409</c:v>
                </c:pt>
                <c:pt idx="19">
                  <c:v>191768.52693740418</c:v>
                </c:pt>
                <c:pt idx="20">
                  <c:v>209805.89291784167</c:v>
                </c:pt>
                <c:pt idx="21">
                  <c:v>231939.03649336798</c:v>
                </c:pt>
                <c:pt idx="22">
                  <c:v>247751.38962871768</c:v>
                </c:pt>
                <c:pt idx="23">
                  <c:v>263613.74305272056</c:v>
                </c:pt>
                <c:pt idx="24">
                  <c:v>286396.89038074482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22B-40A6-B3D0-144D86003BDB}"/>
            </c:ext>
          </c:extLst>
        </c:ser>
        <c:ser>
          <c:idx val="8"/>
          <c:order val="8"/>
          <c:tx>
            <c:strRef>
              <c:f>Feuil1!$P$396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Feuil1!$P$397:$P$421</c:f>
              <c:numCache>
                <c:formatCode>0.00E+00</c:formatCode>
                <c:ptCount val="25"/>
                <c:pt idx="0">
                  <c:v>0</c:v>
                </c:pt>
                <c:pt idx="1">
                  <c:v>7642.7959585818462</c:v>
                </c:pt>
                <c:pt idx="2">
                  <c:v>15346.678314484656</c:v>
                </c:pt>
                <c:pt idx="3">
                  <c:v>23033.727735155728</c:v>
                </c:pt>
                <c:pt idx="4">
                  <c:v>30829.865007700864</c:v>
                </c:pt>
                <c:pt idx="5">
                  <c:v>38607.762384161819</c:v>
                </c:pt>
                <c:pt idx="6">
                  <c:v>46508.254855509847</c:v>
                </c:pt>
                <c:pt idx="7">
                  <c:v>54451.065387622919</c:v>
                </c:pt>
                <c:pt idx="8">
                  <c:v>62482.87337663956</c:v>
                </c:pt>
                <c:pt idx="9">
                  <c:v>70521.420506144408</c:v>
                </c:pt>
                <c:pt idx="10">
                  <c:v>78715.533427934162</c:v>
                </c:pt>
                <c:pt idx="11">
                  <c:v>86983.701440182514</c:v>
                </c:pt>
                <c:pt idx="12">
                  <c:v>95209.423072402831</c:v>
                </c:pt>
                <c:pt idx="13">
                  <c:v>103786.62509166403</c:v>
                </c:pt>
                <c:pt idx="14">
                  <c:v>112191.28278854024</c:v>
                </c:pt>
                <c:pt idx="15">
                  <c:v>120923.31659516087</c:v>
                </c:pt>
                <c:pt idx="16">
                  <c:v>138606.43448051019</c:v>
                </c:pt>
                <c:pt idx="17">
                  <c:v>152518.77664702013</c:v>
                </c:pt>
                <c:pt idx="18">
                  <c:v>170706.14349341905</c:v>
                </c:pt>
                <c:pt idx="19">
                  <c:v>192818.53299913136</c:v>
                </c:pt>
                <c:pt idx="20">
                  <c:v>210705.89811360789</c:v>
                </c:pt>
                <c:pt idx="21">
                  <c:v>232164.03779230965</c:v>
                </c:pt>
                <c:pt idx="22">
                  <c:v>248001.39107198641</c:v>
                </c:pt>
                <c:pt idx="23">
                  <c:v>263588.74290839396</c:v>
                </c:pt>
                <c:pt idx="24">
                  <c:v>285246.88374171034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22B-40A6-B3D0-144D86003BDB}"/>
            </c:ext>
          </c:extLst>
        </c:ser>
        <c:ser>
          <c:idx val="9"/>
          <c:order val="9"/>
          <c:tx>
            <c:strRef>
              <c:f>Feuil1!$Q$396</c:f>
              <c:strCache>
                <c:ptCount val="1"/>
                <c:pt idx="0">
                  <c:v>Fink's UO2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</c:spPr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Feuil1!$Q$397:$Q$421</c:f>
              <c:numCache>
                <c:formatCode>0.00E+00</c:formatCode>
                <c:ptCount val="25"/>
                <c:pt idx="0">
                  <c:v>117.44054793826257</c:v>
                </c:pt>
                <c:pt idx="1">
                  <c:v>6931.3410066741289</c:v>
                </c:pt>
                <c:pt idx="2">
                  <c:v>14348.3109211762</c:v>
                </c:pt>
                <c:pt idx="3">
                  <c:v>22111.737155723495</c:v>
                </c:pt>
                <c:pt idx="4">
                  <c:v>30099.709624701354</c:v>
                </c:pt>
                <c:pt idx="5">
                  <c:v>38247.819692392848</c:v>
                </c:pt>
                <c:pt idx="6">
                  <c:v>46519.098605114857</c:v>
                </c:pt>
                <c:pt idx="7">
                  <c:v>54891.005311059322</c:v>
                </c:pt>
                <c:pt idx="8">
                  <c:v>63349.476667843803</c:v>
                </c:pt>
                <c:pt idx="9">
                  <c:v>71886.469610267915</c:v>
                </c:pt>
                <c:pt idx="10">
                  <c:v>80499.600825326532</c:v>
                </c:pt>
                <c:pt idx="11">
                  <c:v>89193.164904009202</c:v>
                </c:pt>
                <c:pt idx="12">
                  <c:v>97979.948589849373</c:v>
                </c:pt>
                <c:pt idx="13">
                  <c:v>106883.27379530021</c:v>
                </c:pt>
                <c:pt idx="14">
                  <c:v>115938.76368254441</c:v>
                </c:pt>
                <c:pt idx="15">
                  <c:v>125195.46189655094</c:v>
                </c:pt>
                <c:pt idx="16">
                  <c:v>144576.54700863105</c:v>
                </c:pt>
                <c:pt idx="17">
                  <c:v>160198.60712930447</c:v>
                </c:pt>
                <c:pt idx="18">
                  <c:v>177118.76169415528</c:v>
                </c:pt>
                <c:pt idx="19">
                  <c:v>195702.17739276815</c:v>
                </c:pt>
                <c:pt idx="20">
                  <c:v>216325.65409906118</c:v>
                </c:pt>
                <c:pt idx="21">
                  <c:v>247634.43429858203</c:v>
                </c:pt>
                <c:pt idx="22">
                  <c:v>274419.65760598797</c:v>
                </c:pt>
                <c:pt idx="23">
                  <c:v>304376.51717449958</c:v>
                </c:pt>
                <c:pt idx="24">
                  <c:v>349695.25229425757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22B-40A6-B3D0-144D86003BDB}"/>
            </c:ext>
          </c:extLst>
        </c:ser>
        <c:ser>
          <c:idx val="10"/>
          <c:order val="10"/>
          <c:tx>
            <c:strRef>
              <c:f>Feuil1!$R$396</c:f>
              <c:strCache>
                <c:ptCount val="1"/>
                <c:pt idx="0">
                  <c:v>Fink's PuO2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Feuil1!$G$397:$G$421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Feuil1!$R$397:$R$421</c:f>
              <c:numCache>
                <c:formatCode>0.00E+00</c:formatCode>
                <c:ptCount val="25"/>
                <c:pt idx="0">
                  <c:v>122.7800393256279</c:v>
                </c:pt>
                <c:pt idx="1">
                  <c:v>7322.3686673564371</c:v>
                </c:pt>
                <c:pt idx="2">
                  <c:v>15266.180076471504</c:v>
                </c:pt>
                <c:pt idx="3">
                  <c:v>23652.037249699039</c:v>
                </c:pt>
                <c:pt idx="4">
                  <c:v>32334.232537795833</c:v>
                </c:pt>
                <c:pt idx="5">
                  <c:v>41235.162728636074</c:v>
                </c:pt>
                <c:pt idx="6">
                  <c:v>50310.045866058506</c:v>
                </c:pt>
                <c:pt idx="7">
                  <c:v>59531.340732345583</c:v>
                </c:pt>
                <c:pt idx="8">
                  <c:v>68881.22052947538</c:v>
                </c:pt>
                <c:pt idx="9">
                  <c:v>78347.654611829508</c:v>
                </c:pt>
                <c:pt idx="10">
                  <c:v>87922.238066133708</c:v>
                </c:pt>
                <c:pt idx="11">
                  <c:v>97598.925567149592</c:v>
                </c:pt>
                <c:pt idx="12">
                  <c:v>107373.25975886565</c:v>
                </c:pt>
                <c:pt idx="13">
                  <c:v>117241.88314285698</c:v>
                </c:pt>
                <c:pt idx="14">
                  <c:v>127202.21921735205</c:v>
                </c:pt>
                <c:pt idx="15">
                  <c:v>137252.25826718015</c:v>
                </c:pt>
                <c:pt idx="16">
                  <c:v>157615.39915952864</c:v>
                </c:pt>
                <c:pt idx="17">
                  <c:v>173113.49448063091</c:v>
                </c:pt>
                <c:pt idx="18">
                  <c:v>188801.9482369411</c:v>
                </c:pt>
                <c:pt idx="19">
                  <c:v>204678.68486031058</c:v>
                </c:pt>
                <c:pt idx="20">
                  <c:v>220742.1054353278</c:v>
                </c:pt>
                <c:pt idx="21">
                  <c:v>242448.27207353665</c:v>
                </c:pt>
                <c:pt idx="22">
                  <c:v>258942.85771747254</c:v>
                </c:pt>
                <c:pt idx="23">
                  <c:v>275620.85207630909</c:v>
                </c:pt>
                <c:pt idx="24">
                  <c:v>298142.44598608877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522B-40A6-B3D0-144D8600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014848"/>
        <c:axId val="346016768"/>
      </c:scatterChart>
      <c:valAx>
        <c:axId val="346014848"/>
        <c:scaling>
          <c:orientation val="minMax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6016768"/>
        <c:crosses val="autoZero"/>
        <c:crossBetween val="midCat"/>
      </c:valAx>
      <c:valAx>
        <c:axId val="346016768"/>
        <c:scaling>
          <c:orientation val="minMax"/>
          <c:max val="30000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6014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Feuil1!$H$365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Feuil1!$H$366:$H$390</c:f>
              <c:numCache>
                <c:formatCode>0.00E+00</c:formatCode>
                <c:ptCount val="25"/>
                <c:pt idx="0">
                  <c:v>0</c:v>
                </c:pt>
                <c:pt idx="1">
                  <c:v>7057.9449526859926</c:v>
                </c:pt>
                <c:pt idx="2">
                  <c:v>14455.58185149784</c:v>
                </c:pt>
                <c:pt idx="3">
                  <c:v>22061.586490836802</c:v>
                </c:pt>
                <c:pt idx="4">
                  <c:v>29816.817508127366</c:v>
                </c:pt>
                <c:pt idx="5">
                  <c:v>37690.91354954015</c:v>
                </c:pt>
                <c:pt idx="6">
                  <c:v>45666.7509040851</c:v>
                </c:pt>
                <c:pt idx="7">
                  <c:v>53734.024263419335</c:v>
                </c:pt>
                <c:pt idx="8">
                  <c:v>61886.405603364758</c:v>
                </c:pt>
                <c:pt idx="9">
                  <c:v>70120.395221124374</c:v>
                </c:pt>
                <c:pt idx="10">
                  <c:v>78435.122476551842</c:v>
                </c:pt>
                <c:pt idx="11">
                  <c:v>86832.703966389774</c:v>
                </c:pt>
                <c:pt idx="12">
                  <c:v>95318.864456490104</c:v>
                </c:pt>
                <c:pt idx="13">
                  <c:v>103903.57214227777</c:v>
                </c:pt>
                <c:pt idx="14">
                  <c:v>112601.49923351622</c:v>
                </c:pt>
                <c:pt idx="15">
                  <c:v>121432.19468921413</c:v>
                </c:pt>
                <c:pt idx="16">
                  <c:v>139593.25282079927</c:v>
                </c:pt>
                <c:pt idx="17">
                  <c:v>153772.23061847087</c:v>
                </c:pt>
                <c:pt idx="18">
                  <c:v>168560.5562085046</c:v>
                </c:pt>
                <c:pt idx="19">
                  <c:v>184083.75860753754</c:v>
                </c:pt>
                <c:pt idx="20">
                  <c:v>200467.16555521727</c:v>
                </c:pt>
                <c:pt idx="21">
                  <c:v>223854.38141939096</c:v>
                </c:pt>
                <c:pt idx="22">
                  <c:v>242689.55470376968</c:v>
                </c:pt>
                <c:pt idx="23">
                  <c:v>262735.35251184064</c:v>
                </c:pt>
                <c:pt idx="24">
                  <c:v>291470.6387436068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86-43C3-A8B7-2D1D0D433DC9}"/>
            </c:ext>
          </c:extLst>
        </c:ser>
        <c:ser>
          <c:idx val="1"/>
          <c:order val="1"/>
          <c:tx>
            <c:strRef>
              <c:f>Feuil1!$I$365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Feuil1!$I$366:$I$390</c:f>
              <c:numCache>
                <c:formatCode>0.00E+00</c:formatCode>
                <c:ptCount val="25"/>
                <c:pt idx="0">
                  <c:v>0</c:v>
                </c:pt>
                <c:pt idx="1">
                  <c:v>6748.4570117651256</c:v>
                </c:pt>
                <c:pt idx="2">
                  <c:v>14041.270770830652</c:v>
                </c:pt>
                <c:pt idx="3">
                  <c:v>21646.011657133848</c:v>
                </c:pt>
                <c:pt idx="4">
                  <c:v>29453.305324767436</c:v>
                </c:pt>
                <c:pt idx="5">
                  <c:v>37405.662964605188</c:v>
                </c:pt>
                <c:pt idx="6">
                  <c:v>45470.197088760462</c:v>
                </c:pt>
                <c:pt idx="7">
                  <c:v>53626.913624178189</c:v>
                </c:pt>
                <c:pt idx="8">
                  <c:v>61863.346166905234</c:v>
                </c:pt>
                <c:pt idx="9">
                  <c:v>70172.168680698727</c:v>
                </c:pt>
                <c:pt idx="10">
                  <c:v>78550.376544717408</c:v>
                </c:pt>
                <c:pt idx="11">
                  <c:v>86999.297406565543</c:v>
                </c:pt>
                <c:pt idx="12">
                  <c:v>95524.948532042006</c:v>
                </c:pt>
                <c:pt idx="13">
                  <c:v>104138.40209105247</c:v>
                </c:pt>
                <c:pt idx="14">
                  <c:v>112855.94462993176</c:v>
                </c:pt>
                <c:pt idx="15">
                  <c:v>121698.93066637088</c:v>
                </c:pt>
                <c:pt idx="16">
                  <c:v>139868.95957414468</c:v>
                </c:pt>
                <c:pt idx="17">
                  <c:v>154044.61446591851</c:v>
                </c:pt>
                <c:pt idx="18">
                  <c:v>168820.41483622638</c:v>
                </c:pt>
                <c:pt idx="19">
                  <c:v>184316.89071071835</c:v>
                </c:pt>
                <c:pt idx="20">
                  <c:v>200650.38620772914</c:v>
                </c:pt>
                <c:pt idx="21">
                  <c:v>223913.23094949083</c:v>
                </c:pt>
                <c:pt idx="22">
                  <c:v>242592.03996965539</c:v>
                </c:pt>
                <c:pt idx="23">
                  <c:v>262408.74810608034</c:v>
                </c:pt>
                <c:pt idx="24">
                  <c:v>290695.43534543138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586-43C3-A8B7-2D1D0D433DC9}"/>
            </c:ext>
          </c:extLst>
        </c:ser>
        <c:ser>
          <c:idx val="2"/>
          <c:order val="2"/>
          <c:tx>
            <c:strRef>
              <c:f>Feuil1!$J$365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Feuil1!$J$366:$J$390</c:f>
              <c:numCache>
                <c:formatCode>0.00E+00</c:formatCode>
                <c:ptCount val="25"/>
                <c:pt idx="0">
                  <c:v>0</c:v>
                </c:pt>
                <c:pt idx="1">
                  <c:v>7182.2973334240078</c:v>
                </c:pt>
                <c:pt idx="2">
                  <c:v>14534.070810923902</c:v>
                </c:pt>
                <c:pt idx="3">
                  <c:v>22023.351438466329</c:v>
                </c:pt>
                <c:pt idx="4">
                  <c:v>29636.275787210529</c:v>
                </c:pt>
                <c:pt idx="5">
                  <c:v>37365.871884727625</c:v>
                </c:pt>
                <c:pt idx="6">
                  <c:v>45208.278682898243</c:v>
                </c:pt>
                <c:pt idx="7">
                  <c:v>53161.299607636473</c:v>
                </c:pt>
                <c:pt idx="8">
                  <c:v>61223.931510594317</c:v>
                </c:pt>
                <c:pt idx="9">
                  <c:v>69396.439660271077</c:v>
                </c:pt>
                <c:pt idx="10">
                  <c:v>77680.771263363305</c:v>
                </c:pt>
                <c:pt idx="11">
                  <c:v>86081.1251721601</c:v>
                </c:pt>
                <c:pt idx="12">
                  <c:v>94604.498849422176</c:v>
                </c:pt>
                <c:pt idx="13">
                  <c:v>103261.0680665204</c:v>
                </c:pt>
                <c:pt idx="14">
                  <c:v>112064.31541409076</c:v>
                </c:pt>
                <c:pt idx="15">
                  <c:v>121030.88826815507</c:v>
                </c:pt>
                <c:pt idx="16">
                  <c:v>139533.95919978552</c:v>
                </c:pt>
                <c:pt idx="17">
                  <c:v>153998.88113295747</c:v>
                </c:pt>
                <c:pt idx="18">
                  <c:v>169057.40612512981</c:v>
                </c:pt>
                <c:pt idx="19">
                  <c:v>184790.08192556255</c:v>
                </c:pt>
                <c:pt idx="20">
                  <c:v>201272.50139081874</c:v>
                </c:pt>
                <c:pt idx="21">
                  <c:v>224530.46872886448</c:v>
                </c:pt>
                <c:pt idx="22">
                  <c:v>243006.7876334654</c:v>
                </c:pt>
                <c:pt idx="23">
                  <c:v>262416.24921854527</c:v>
                </c:pt>
                <c:pt idx="24">
                  <c:v>289798.39486468525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586-43C3-A8B7-2D1D0D433DC9}"/>
            </c:ext>
          </c:extLst>
        </c:ser>
        <c:ser>
          <c:idx val="3"/>
          <c:order val="3"/>
          <c:tx>
            <c:strRef>
              <c:f>Feuil1!$K$365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Feuil1!$K$366:$K$390</c:f>
              <c:numCache>
                <c:formatCode>0.00E+00</c:formatCode>
                <c:ptCount val="25"/>
                <c:pt idx="0">
                  <c:v>0</c:v>
                </c:pt>
                <c:pt idx="1">
                  <c:v>7126.9669631255056</c:v>
                </c:pt>
                <c:pt idx="2">
                  <c:v>14429.496758429203</c:v>
                </c:pt>
                <c:pt idx="3">
                  <c:v>21878.600730398422</c:v>
                </c:pt>
                <c:pt idx="4">
                  <c:v>29461.719790883399</c:v>
                </c:pt>
                <c:pt idx="5">
                  <c:v>37172.540617057159</c:v>
                </c:pt>
                <c:pt idx="6">
                  <c:v>45007.564206752417</c:v>
                </c:pt>
                <c:pt idx="7">
                  <c:v>52964.783509180314</c:v>
                </c:pt>
                <c:pt idx="8">
                  <c:v>61043.22835110598</c:v>
                </c:pt>
                <c:pt idx="9">
                  <c:v>69242.983883120032</c:v>
                </c:pt>
                <c:pt idx="10">
                  <c:v>77565.499394303974</c:v>
                </c:pt>
                <c:pt idx="11">
                  <c:v>86014.035501027553</c:v>
                </c:pt>
                <c:pt idx="12">
                  <c:v>94594.103213408045</c:v>
                </c:pt>
                <c:pt idx="13">
                  <c:v>103313.77592610561</c:v>
                </c:pt>
                <c:pt idx="14">
                  <c:v>112183.80362723471</c:v>
                </c:pt>
                <c:pt idx="15">
                  <c:v>121217.51060120824</c:v>
                </c:pt>
                <c:pt idx="16">
                  <c:v>139840.20866683175</c:v>
                </c:pt>
                <c:pt idx="17">
                  <c:v>154364.84312246047</c:v>
                </c:pt>
                <c:pt idx="18">
                  <c:v>169440.24000769094</c:v>
                </c:pt>
                <c:pt idx="19">
                  <c:v>185131.86328343712</c:v>
                </c:pt>
                <c:pt idx="20">
                  <c:v>201501.36834489406</c:v>
                </c:pt>
                <c:pt idx="21">
                  <c:v>224476.15486590905</c:v>
                </c:pt>
                <c:pt idx="22">
                  <c:v>242627.90333903162</c:v>
                </c:pt>
                <c:pt idx="23">
                  <c:v>261608.40711604457</c:v>
                </c:pt>
                <c:pt idx="24">
                  <c:v>288247.84257729637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586-43C3-A8B7-2D1D0D433DC9}"/>
            </c:ext>
          </c:extLst>
        </c:ser>
        <c:ser>
          <c:idx val="4"/>
          <c:order val="4"/>
          <c:tx>
            <c:strRef>
              <c:f>Feuil1!$L$365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Feuil1!$L$366:$L$390</c:f>
              <c:numCache>
                <c:formatCode>0.00E+00</c:formatCode>
                <c:ptCount val="25"/>
                <c:pt idx="0">
                  <c:v>0</c:v>
                </c:pt>
                <c:pt idx="1">
                  <c:v>7125.4604159376768</c:v>
                </c:pt>
                <c:pt idx="2">
                  <c:v>14426.636301651011</c:v>
                </c:pt>
                <c:pt idx="3">
                  <c:v>21875.514088165251</c:v>
                </c:pt>
                <c:pt idx="4">
                  <c:v>29459.961409140433</c:v>
                </c:pt>
                <c:pt idx="5">
                  <c:v>37173.880437102205</c:v>
                </c:pt>
                <c:pt idx="6">
                  <c:v>45013.89092008552</c:v>
                </c:pt>
                <c:pt idx="7">
                  <c:v>52978.049898947851</c:v>
                </c:pt>
                <c:pt idx="8">
                  <c:v>61065.406748561123</c:v>
                </c:pt>
                <c:pt idx="9">
                  <c:v>69276.01398534076</c:v>
                </c:pt>
                <c:pt idx="10">
                  <c:v>77611.219754736187</c:v>
                </c:pt>
                <c:pt idx="11">
                  <c:v>86074.098270692324</c:v>
                </c:pt>
                <c:pt idx="12">
                  <c:v>94669.878303435893</c:v>
                </c:pt>
                <c:pt idx="13">
                  <c:v>103406.25434704262</c:v>
                </c:pt>
                <c:pt idx="14">
                  <c:v>112293.51016747276</c:v>
                </c:pt>
                <c:pt idx="15">
                  <c:v>121344.43408300274</c:v>
                </c:pt>
                <c:pt idx="16">
                  <c:v>139999.1783867272</c:v>
                </c:pt>
                <c:pt idx="17">
                  <c:v>154543.38485525892</c:v>
                </c:pt>
                <c:pt idx="18">
                  <c:v>169632.38212773809</c:v>
                </c:pt>
                <c:pt idx="19">
                  <c:v>185329.95191328879</c:v>
                </c:pt>
                <c:pt idx="20">
                  <c:v>201696.3842659572</c:v>
                </c:pt>
                <c:pt idx="21">
                  <c:v>224651.34508258814</c:v>
                </c:pt>
                <c:pt idx="22">
                  <c:v>242775.64827442687</c:v>
                </c:pt>
                <c:pt idx="23">
                  <c:v>261717.65229861339</c:v>
                </c:pt>
                <c:pt idx="24">
                  <c:v>288288.70213328948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586-43C3-A8B7-2D1D0D433DC9}"/>
            </c:ext>
          </c:extLst>
        </c:ser>
        <c:ser>
          <c:idx val="5"/>
          <c:order val="5"/>
          <c:tx>
            <c:strRef>
              <c:f>Feuil1!$M$365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Feuil1!$M$366:$M$390</c:f>
              <c:numCache>
                <c:formatCode>0.00E+00</c:formatCode>
                <c:ptCount val="25"/>
                <c:pt idx="0">
                  <c:v>0</c:v>
                </c:pt>
                <c:pt idx="1">
                  <c:v>6800.8900042279165</c:v>
                </c:pt>
                <c:pt idx="2">
                  <c:v>14002.916176480465</c:v>
                </c:pt>
                <c:pt idx="3">
                  <c:v>21467.379605691975</c:v>
                </c:pt>
                <c:pt idx="4">
                  <c:v>29131.417325033446</c:v>
                </c:pt>
                <c:pt idx="5">
                  <c:v>36962.645994697174</c:v>
                </c:pt>
                <c:pt idx="6">
                  <c:v>44942.756078651924</c:v>
                </c:pt>
                <c:pt idx="7">
                  <c:v>53060.670603267623</c:v>
                </c:pt>
                <c:pt idx="8">
                  <c:v>61309.422652682151</c:v>
                </c:pt>
                <c:pt idx="9">
                  <c:v>69684.715418793057</c:v>
                </c:pt>
                <c:pt idx="10">
                  <c:v>78184.356865201946</c:v>
                </c:pt>
                <c:pt idx="11">
                  <c:v>86808.180654460608</c:v>
                </c:pt>
                <c:pt idx="12">
                  <c:v>95558.212924932173</c:v>
                </c:pt>
                <c:pt idx="13">
                  <c:v>104438.91081787201</c:v>
                </c:pt>
                <c:pt idx="14">
                  <c:v>113457.34900480838</c:v>
                </c:pt>
                <c:pt idx="15">
                  <c:v>122623.27963899066</c:v>
                </c:pt>
                <c:pt idx="16">
                  <c:v>141449.28582070183</c:v>
                </c:pt>
                <c:pt idx="17">
                  <c:v>156063.64455113022</c:v>
                </c:pt>
                <c:pt idx="18">
                  <c:v>171170.37533398636</c:v>
                </c:pt>
                <c:pt idx="19">
                  <c:v>186835.33762994295</c:v>
                </c:pt>
                <c:pt idx="20">
                  <c:v>203124.6165781907</c:v>
                </c:pt>
                <c:pt idx="21">
                  <c:v>225923.20772504489</c:v>
                </c:pt>
                <c:pt idx="22">
                  <c:v>243905.14626907266</c:v>
                </c:pt>
                <c:pt idx="23">
                  <c:v>262697.87969922222</c:v>
                </c:pt>
                <c:pt idx="24">
                  <c:v>289083.05238212488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586-43C3-A8B7-2D1D0D433DC9}"/>
            </c:ext>
          </c:extLst>
        </c:ser>
        <c:ser>
          <c:idx val="6"/>
          <c:order val="6"/>
          <c:tx>
            <c:strRef>
              <c:f>Feuil1!$N$365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Feuil1!$N$366:$N$390</c:f>
              <c:numCache>
                <c:formatCode>0.00E+00</c:formatCode>
                <c:ptCount val="25"/>
                <c:pt idx="0">
                  <c:v>0</c:v>
                </c:pt>
                <c:pt idx="1">
                  <c:v>6802.0062634202814</c:v>
                </c:pt>
                <c:pt idx="2">
                  <c:v>13944.115533413418</c:v>
                </c:pt>
                <c:pt idx="3">
                  <c:v>21326.490845313372</c:v>
                </c:pt>
                <c:pt idx="4">
                  <c:v>28904.582546680493</c:v>
                </c:pt>
                <c:pt idx="5">
                  <c:v>36655.631981646016</c:v>
                </c:pt>
                <c:pt idx="6">
                  <c:v>44566.836571828186</c:v>
                </c:pt>
                <c:pt idx="7">
                  <c:v>52630.480466632231</c:v>
                </c:pt>
                <c:pt idx="8">
                  <c:v>60841.736974027677</c:v>
                </c:pt>
                <c:pt idx="9">
                  <c:v>69197.674930521098</c:v>
                </c:pt>
                <c:pt idx="10">
                  <c:v>77696.89250296625</c:v>
                </c:pt>
                <c:pt idx="11">
                  <c:v>86339.499905917575</c:v>
                </c:pt>
                <c:pt idx="12">
                  <c:v>95127.275137760269</c:v>
                </c:pt>
                <c:pt idx="13">
                  <c:v>104063.86322675244</c:v>
                </c:pt>
                <c:pt idx="14">
                  <c:v>113154.92661476383</c:v>
                </c:pt>
                <c:pt idx="15">
                  <c:v>122408.19170157489</c:v>
                </c:pt>
                <c:pt idx="16">
                  <c:v>141441.96673368086</c:v>
                </c:pt>
                <c:pt idx="17">
                  <c:v>156227.52942610008</c:v>
                </c:pt>
                <c:pt idx="18">
                  <c:v>171503.59539015612</c:v>
                </c:pt>
                <c:pt idx="19">
                  <c:v>187321.30867011499</c:v>
                </c:pt>
                <c:pt idx="20">
                  <c:v>203731.83560206552</c:v>
                </c:pt>
                <c:pt idx="21">
                  <c:v>226618.35609665309</c:v>
                </c:pt>
                <c:pt idx="22">
                  <c:v>244594.02928528044</c:v>
                </c:pt>
                <c:pt idx="23">
                  <c:v>263306.01316010597</c:v>
                </c:pt>
                <c:pt idx="24">
                  <c:v>289451.78782866482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586-43C3-A8B7-2D1D0D433DC9}"/>
            </c:ext>
          </c:extLst>
        </c:ser>
        <c:ser>
          <c:idx val="7"/>
          <c:order val="7"/>
          <c:tx>
            <c:strRef>
              <c:f>Feuil1!$O$365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Feuil1!$O$366:$O$390</c:f>
              <c:numCache>
                <c:formatCode>0.00E+00</c:formatCode>
                <c:ptCount val="25"/>
                <c:pt idx="0">
                  <c:v>0</c:v>
                </c:pt>
                <c:pt idx="1">
                  <c:v>6838.435846158176</c:v>
                </c:pt>
                <c:pt idx="2">
                  <c:v>14011.908283486158</c:v>
                </c:pt>
                <c:pt idx="3">
                  <c:v>21424.446790800321</c:v>
                </c:pt>
                <c:pt idx="4">
                  <c:v>29033.302340514951</c:v>
                </c:pt>
                <c:pt idx="5">
                  <c:v>36816.656571747299</c:v>
                </c:pt>
                <c:pt idx="6">
                  <c:v>44762.241715451913</c:v>
                </c:pt>
                <c:pt idx="7">
                  <c:v>52862.661294126126</c:v>
                </c:pt>
                <c:pt idx="8">
                  <c:v>61113.269881997185</c:v>
                </c:pt>
                <c:pt idx="9">
                  <c:v>69511.195674515853</c:v>
                </c:pt>
                <c:pt idx="10">
                  <c:v>78054.951311982601</c:v>
                </c:pt>
                <c:pt idx="11">
                  <c:v>86744.370554781373</c:v>
                </c:pt>
                <c:pt idx="12">
                  <c:v>95580.711025763245</c:v>
                </c:pt>
                <c:pt idx="13">
                  <c:v>104566.80826538609</c:v>
                </c:pt>
                <c:pt idx="14">
                  <c:v>113707.19940771615</c:v>
                </c:pt>
                <c:pt idx="15">
                  <c:v>123008.1667032667</c:v>
                </c:pt>
                <c:pt idx="16">
                  <c:v>142125.24308061777</c:v>
                </c:pt>
                <c:pt idx="17">
                  <c:v>156954.33600043913</c:v>
                </c:pt>
                <c:pt idx="18">
                  <c:v>172248.92096803279</c:v>
                </c:pt>
                <c:pt idx="19">
                  <c:v>188051.98270401478</c:v>
                </c:pt>
                <c:pt idx="20">
                  <c:v>204406.76404332073</c:v>
                </c:pt>
                <c:pt idx="21">
                  <c:v>227142.49333657441</c:v>
                </c:pt>
                <c:pt idx="22">
                  <c:v>244939.56349927944</c:v>
                </c:pt>
                <c:pt idx="23">
                  <c:v>263411.05455540773</c:v>
                </c:pt>
                <c:pt idx="24">
                  <c:v>289133.21253929165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586-43C3-A8B7-2D1D0D433DC9}"/>
            </c:ext>
          </c:extLst>
        </c:ser>
        <c:ser>
          <c:idx val="8"/>
          <c:order val="8"/>
          <c:tx>
            <c:strRef>
              <c:f>Feuil1!$P$365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Feuil1!$P$366:$P$390</c:f>
              <c:numCache>
                <c:formatCode>0.00E+00</c:formatCode>
                <c:ptCount val="25"/>
                <c:pt idx="0">
                  <c:v>0</c:v>
                </c:pt>
                <c:pt idx="1">
                  <c:v>6297.5447434813395</c:v>
                </c:pt>
                <c:pt idx="2">
                  <c:v>12802.175429918549</c:v>
                </c:pt>
                <c:pt idx="3">
                  <c:v>19521.48446055724</c:v>
                </c:pt>
                <c:pt idx="4">
                  <c:v>26460.215212635332</c:v>
                </c:pt>
                <c:pt idx="5">
                  <c:v>33621.345563598152</c:v>
                </c:pt>
                <c:pt idx="6">
                  <c:v>41006.805779734459</c:v>
                </c:pt>
                <c:pt idx="7">
                  <c:v>48617.891336122426</c:v>
                </c:pt>
                <c:pt idx="8">
                  <c:v>56455.500071415059</c:v>
                </c:pt>
                <c:pt idx="9">
                  <c:v>64520.272208144946</c:v>
                </c:pt>
                <c:pt idx="10">
                  <c:v>72812.675794634633</c:v>
                </c:pt>
                <c:pt idx="11">
                  <c:v>81333.06055484488</c:v>
                </c:pt>
                <c:pt idx="12">
                  <c:v>90081.692855607849</c:v>
                </c:pt>
                <c:pt idx="13">
                  <c:v>99058.779034086881</c:v>
                </c:pt>
                <c:pt idx="14">
                  <c:v>108264.48134236601</c:v>
                </c:pt>
                <c:pt idx="15">
                  <c:v>117698.92908585162</c:v>
                </c:pt>
                <c:pt idx="16">
                  <c:v>137254.45879479652</c:v>
                </c:pt>
                <c:pt idx="17">
                  <c:v>152522.20968357217</c:v>
                </c:pt>
                <c:pt idx="18">
                  <c:v>168305.40740562248</c:v>
                </c:pt>
                <c:pt idx="19">
                  <c:v>184604.19742333796</c:v>
                </c:pt>
                <c:pt idx="20">
                  <c:v>201418.69358161968</c:v>
                </c:pt>
                <c:pt idx="21">
                  <c:v>224640.38489125011</c:v>
                </c:pt>
                <c:pt idx="22">
                  <c:v>242658.51677292032</c:v>
                </c:pt>
                <c:pt idx="23">
                  <c:v>261192.59405369425</c:v>
                </c:pt>
                <c:pt idx="24">
                  <c:v>286707.35633907182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586-43C3-A8B7-2D1D0D433DC9}"/>
            </c:ext>
          </c:extLst>
        </c:ser>
        <c:ser>
          <c:idx val="9"/>
          <c:order val="9"/>
          <c:tx>
            <c:strRef>
              <c:f>Feuil1!$Q$365</c:f>
              <c:strCache>
                <c:ptCount val="1"/>
                <c:pt idx="0">
                  <c:v>Fink's UO2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</c:spPr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Feuil1!$Q$366:$Q$390</c:f>
              <c:numCache>
                <c:formatCode>0.00E+00</c:formatCode>
                <c:ptCount val="25"/>
                <c:pt idx="0">
                  <c:v>117.44054793826257</c:v>
                </c:pt>
                <c:pt idx="1">
                  <c:v>6931.3410066741289</c:v>
                </c:pt>
                <c:pt idx="2">
                  <c:v>14348.3109211762</c:v>
                </c:pt>
                <c:pt idx="3">
                  <c:v>22111.737155723495</c:v>
                </c:pt>
                <c:pt idx="4">
                  <c:v>30099.709624701354</c:v>
                </c:pt>
                <c:pt idx="5">
                  <c:v>38247.819692392848</c:v>
                </c:pt>
                <c:pt idx="6">
                  <c:v>46519.098605114857</c:v>
                </c:pt>
                <c:pt idx="7">
                  <c:v>54891.005311059322</c:v>
                </c:pt>
                <c:pt idx="8">
                  <c:v>63349.476667843803</c:v>
                </c:pt>
                <c:pt idx="9">
                  <c:v>71886.469610267915</c:v>
                </c:pt>
                <c:pt idx="10">
                  <c:v>80499.600825326532</c:v>
                </c:pt>
                <c:pt idx="11">
                  <c:v>89193.164904009202</c:v>
                </c:pt>
                <c:pt idx="12">
                  <c:v>97979.948589849373</c:v>
                </c:pt>
                <c:pt idx="13">
                  <c:v>106883.27379530021</c:v>
                </c:pt>
                <c:pt idx="14">
                  <c:v>115938.76368254441</c:v>
                </c:pt>
                <c:pt idx="15">
                  <c:v>125195.46189655094</c:v>
                </c:pt>
                <c:pt idx="16">
                  <c:v>144576.54700863105</c:v>
                </c:pt>
                <c:pt idx="17">
                  <c:v>160198.60712930447</c:v>
                </c:pt>
                <c:pt idx="18">
                  <c:v>177118.76169415528</c:v>
                </c:pt>
                <c:pt idx="19">
                  <c:v>195702.17739276815</c:v>
                </c:pt>
                <c:pt idx="20">
                  <c:v>216325.65409906118</c:v>
                </c:pt>
                <c:pt idx="21">
                  <c:v>247634.43429858203</c:v>
                </c:pt>
                <c:pt idx="22">
                  <c:v>274419.65760598797</c:v>
                </c:pt>
                <c:pt idx="23">
                  <c:v>304376.51717449958</c:v>
                </c:pt>
                <c:pt idx="24">
                  <c:v>349695.25229425757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586-43C3-A8B7-2D1D0D433DC9}"/>
            </c:ext>
          </c:extLst>
        </c:ser>
        <c:ser>
          <c:idx val="10"/>
          <c:order val="10"/>
          <c:tx>
            <c:strRef>
              <c:f>Feuil1!$R$365</c:f>
              <c:strCache>
                <c:ptCount val="1"/>
                <c:pt idx="0">
                  <c:v>Fink's PuO2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Feuil1!$G$366:$G$390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Feuil1!$R$366:$R$390</c:f>
              <c:numCache>
                <c:formatCode>0.00E+00</c:formatCode>
                <c:ptCount val="25"/>
                <c:pt idx="0">
                  <c:v>122.7800393256279</c:v>
                </c:pt>
                <c:pt idx="1">
                  <c:v>7322.3686673564371</c:v>
                </c:pt>
                <c:pt idx="2">
                  <c:v>15266.180076471504</c:v>
                </c:pt>
                <c:pt idx="3">
                  <c:v>23652.037249699039</c:v>
                </c:pt>
                <c:pt idx="4">
                  <c:v>32334.232537795833</c:v>
                </c:pt>
                <c:pt idx="5">
                  <c:v>41235.162728636074</c:v>
                </c:pt>
                <c:pt idx="6">
                  <c:v>50310.045866058506</c:v>
                </c:pt>
                <c:pt idx="7">
                  <c:v>59531.340732345583</c:v>
                </c:pt>
                <c:pt idx="8">
                  <c:v>68881.22052947538</c:v>
                </c:pt>
                <c:pt idx="9">
                  <c:v>78347.654611829508</c:v>
                </c:pt>
                <c:pt idx="10">
                  <c:v>87922.238066133708</c:v>
                </c:pt>
                <c:pt idx="11">
                  <c:v>97598.925567149592</c:v>
                </c:pt>
                <c:pt idx="12">
                  <c:v>107373.25975886565</c:v>
                </c:pt>
                <c:pt idx="13">
                  <c:v>117241.88314285698</c:v>
                </c:pt>
                <c:pt idx="14">
                  <c:v>127202.21921735205</c:v>
                </c:pt>
                <c:pt idx="15">
                  <c:v>137252.25826718015</c:v>
                </c:pt>
                <c:pt idx="16">
                  <c:v>157615.39915952864</c:v>
                </c:pt>
                <c:pt idx="17">
                  <c:v>173113.49448063091</c:v>
                </c:pt>
                <c:pt idx="18">
                  <c:v>188801.9482369411</c:v>
                </c:pt>
                <c:pt idx="19">
                  <c:v>204678.68486031058</c:v>
                </c:pt>
                <c:pt idx="20">
                  <c:v>220742.1054353278</c:v>
                </c:pt>
                <c:pt idx="21">
                  <c:v>242448.27207353665</c:v>
                </c:pt>
                <c:pt idx="22">
                  <c:v>258942.85771747254</c:v>
                </c:pt>
                <c:pt idx="23">
                  <c:v>275620.85207630909</c:v>
                </c:pt>
                <c:pt idx="24">
                  <c:v>298142.44598608877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5586-43C3-A8B7-2D1D0D433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094976"/>
        <c:axId val="346162688"/>
      </c:scatterChart>
      <c:valAx>
        <c:axId val="346094976"/>
        <c:scaling>
          <c:orientation val="minMax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6162688"/>
        <c:crosses val="autoZero"/>
        <c:crossBetween val="midCat"/>
      </c:valAx>
      <c:valAx>
        <c:axId val="34616268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6094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Feuil1!$G$428</c:f>
              <c:strCache>
                <c:ptCount val="1"/>
                <c:pt idx="0">
                  <c:v>300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Feuil1!$H$428:$P$428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69-4ECD-A581-72AB159316CD}"/>
            </c:ext>
          </c:extLst>
        </c:ser>
        <c:ser>
          <c:idx val="1"/>
          <c:order val="1"/>
          <c:tx>
            <c:strRef>
              <c:f>Feuil1!$G$429</c:f>
              <c:strCache>
                <c:ptCount val="1"/>
                <c:pt idx="0">
                  <c:v>400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Feuil1!$H$429:$P$429</c:f>
              <c:numCache>
                <c:formatCode>0.00E+00</c:formatCode>
                <c:ptCount val="9"/>
                <c:pt idx="0">
                  <c:v>5.5575299917287069</c:v>
                </c:pt>
                <c:pt idx="1">
                  <c:v>9.0696078360660426</c:v>
                </c:pt>
                <c:pt idx="2">
                  <c:v>4.71613766601281</c:v>
                </c:pt>
                <c:pt idx="3">
                  <c:v>5.2807990901347148</c:v>
                </c:pt>
                <c:pt idx="4">
                  <c:v>5.6528395193282543</c:v>
                </c:pt>
                <c:pt idx="5">
                  <c:v>8.4890291750193505</c:v>
                </c:pt>
                <c:pt idx="6">
                  <c:v>8.0715174751885481</c:v>
                </c:pt>
                <c:pt idx="7">
                  <c:v>7.9243313642464273</c:v>
                </c:pt>
                <c:pt idx="8">
                  <c:v>13.452512151005067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69-4ECD-A581-72AB159316CD}"/>
            </c:ext>
          </c:extLst>
        </c:ser>
        <c:ser>
          <c:idx val="2"/>
          <c:order val="2"/>
          <c:tx>
            <c:strRef>
              <c:f>Feuil1!$G$430</c:f>
              <c:strCache>
                <c:ptCount val="1"/>
                <c:pt idx="0">
                  <c:v>500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Feuil1!$H$430:$P$430</c:f>
              <c:numCache>
                <c:formatCode>0.00E+00</c:formatCode>
                <c:ptCount val="9"/>
                <c:pt idx="0">
                  <c:v>8.378894049054125</c:v>
                </c:pt>
                <c:pt idx="1">
                  <c:v>12.758344506965113</c:v>
                </c:pt>
                <c:pt idx="2">
                  <c:v>7.746076582450514</c:v>
                </c:pt>
                <c:pt idx="3">
                  <c:v>8.9749011772884106</c:v>
                </c:pt>
                <c:pt idx="4">
                  <c:v>9.2703977463406417</c:v>
                </c:pt>
                <c:pt idx="5">
                  <c:v>12.870428037212786</c:v>
                </c:pt>
                <c:pt idx="6">
                  <c:v>13.474583180937389</c:v>
                </c:pt>
                <c:pt idx="7">
                  <c:v>13.053239842302755</c:v>
                </c:pt>
                <c:pt idx="8">
                  <c:v>25.445028845661071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69-4ECD-A581-72AB159316CD}"/>
            </c:ext>
          </c:extLst>
        </c:ser>
        <c:ser>
          <c:idx val="3"/>
          <c:order val="3"/>
          <c:tx>
            <c:strRef>
              <c:f>Feuil1!$G$431</c:f>
              <c:strCache>
                <c:ptCount val="1"/>
                <c:pt idx="0">
                  <c:v>600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Feuil1!$H$431:$P$431</c:f>
              <c:numCache>
                <c:formatCode>0.00E+00</c:formatCode>
                <c:ptCount val="9"/>
                <c:pt idx="0">
                  <c:v>9.3790925009002244</c:v>
                </c:pt>
                <c:pt idx="1">
                  <c:v>14.183487320880777</c:v>
                </c:pt>
                <c:pt idx="2">
                  <c:v>10.118037432442797</c:v>
                </c:pt>
                <c:pt idx="3">
                  <c:v>11.482132770412282</c:v>
                </c:pt>
                <c:pt idx="4">
                  <c:v>12.001331093765293</c:v>
                </c:pt>
                <c:pt idx="5">
                  <c:v>15.581336698344893</c:v>
                </c:pt>
                <c:pt idx="6">
                  <c:v>16.930407321890051</c:v>
                </c:pt>
                <c:pt idx="7">
                  <c:v>15.863017009693358</c:v>
                </c:pt>
                <c:pt idx="8">
                  <c:v>35.122432745984881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269-4ECD-A581-72AB159316CD}"/>
            </c:ext>
          </c:extLst>
        </c:ser>
        <c:ser>
          <c:idx val="4"/>
          <c:order val="4"/>
          <c:tx>
            <c:strRef>
              <c:f>Feuil1!$G$432</c:f>
              <c:strCache>
                <c:ptCount val="1"/>
                <c:pt idx="0">
                  <c:v>700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Feuil1!$H$432:$P$432</c:f>
              <c:numCache>
                <c:formatCode>0.00E+00</c:formatCode>
                <c:ptCount val="9"/>
                <c:pt idx="0">
                  <c:v>9.7338993429270335</c:v>
                </c:pt>
                <c:pt idx="1">
                  <c:v>13.870076344779699</c:v>
                </c:pt>
                <c:pt idx="2">
                  <c:v>11.632032662993588</c:v>
                </c:pt>
                <c:pt idx="3">
                  <c:v>13.561302205412284</c:v>
                </c:pt>
                <c:pt idx="4">
                  <c:v>14.024384974673776</c:v>
                </c:pt>
                <c:pt idx="5">
                  <c:v>17.02405633153754</c:v>
                </c:pt>
                <c:pt idx="6">
                  <c:v>18.811734884369397</c:v>
                </c:pt>
                <c:pt idx="7">
                  <c:v>17.675602508285156</c:v>
                </c:pt>
                <c:pt idx="8">
                  <c:v>43.696497950655321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269-4ECD-A581-72AB159316CD}"/>
            </c:ext>
          </c:extLst>
        </c:ser>
        <c:ser>
          <c:idx val="5"/>
          <c:order val="5"/>
          <c:tx>
            <c:strRef>
              <c:f>Feuil1!$G$433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Feuil1!$H$433:$P$433</c:f>
              <c:numCache>
                <c:formatCode>0.00E+00</c:formatCode>
                <c:ptCount val="9"/>
                <c:pt idx="0">
                  <c:v>9.1684883462166908</c:v>
                </c:pt>
                <c:pt idx="1">
                  <c:v>12.02099419556631</c:v>
                </c:pt>
                <c:pt idx="2">
                  <c:v>12.418904994341938</c:v>
                </c:pt>
                <c:pt idx="3">
                  <c:v>14.352217671051257</c:v>
                </c:pt>
                <c:pt idx="4">
                  <c:v>14.338819470596135</c:v>
                </c:pt>
                <c:pt idx="5">
                  <c:v>16.451163894646452</c:v>
                </c:pt>
                <c:pt idx="6">
                  <c:v>19.521304025162681</c:v>
                </c:pt>
                <c:pt idx="7">
                  <c:v>17.911058124145203</c:v>
                </c:pt>
                <c:pt idx="8">
                  <c:v>49.864168205636673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269-4ECD-A581-72AB159316CD}"/>
            </c:ext>
          </c:extLst>
        </c:ser>
        <c:ser>
          <c:idx val="6"/>
          <c:order val="6"/>
          <c:tx>
            <c:strRef>
              <c:f>Feuil1!$G$434</c:f>
              <c:strCache>
                <c:ptCount val="1"/>
                <c:pt idx="0">
                  <c:v>900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Feuil1!$H$434:$P$434</c:f>
              <c:numCache>
                <c:formatCode>0.00E+00</c:formatCode>
                <c:ptCount val="9"/>
                <c:pt idx="0">
                  <c:v>8.5657555905218761</c:v>
                </c:pt>
                <c:pt idx="1">
                  <c:v>10.614277771952111</c:v>
                </c:pt>
                <c:pt idx="2">
                  <c:v>13.067916596625219</c:v>
                </c:pt>
                <c:pt idx="3">
                  <c:v>15.170362421349127</c:v>
                </c:pt>
                <c:pt idx="4">
                  <c:v>15.684942375135943</c:v>
                </c:pt>
                <c:pt idx="5">
                  <c:v>15.974246896507175</c:v>
                </c:pt>
                <c:pt idx="6">
                  <c:v>19.265282919158199</c:v>
                </c:pt>
                <c:pt idx="7">
                  <c:v>20.177430636629214</c:v>
                </c:pt>
                <c:pt idx="8">
                  <c:v>55.014490757753883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269-4ECD-A581-72AB159316CD}"/>
            </c:ext>
          </c:extLst>
        </c:ser>
        <c:ser>
          <c:idx val="7"/>
          <c:order val="7"/>
          <c:tx>
            <c:strRef>
              <c:f>Feuil1!$G$435</c:f>
              <c:strCache>
                <c:ptCount val="1"/>
                <c:pt idx="0">
                  <c:v>1000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Feuil1!$H$435:$P$435</c:f>
              <c:numCache>
                <c:formatCode>0.00E+00</c:formatCode>
                <c:ptCount val="9"/>
                <c:pt idx="0">
                  <c:v>7.1843140092619429</c:v>
                </c:pt>
                <c:pt idx="1">
                  <c:v>9.0725309620235208</c:v>
                </c:pt>
                <c:pt idx="2">
                  <c:v>13.10313601005757</c:v>
                </c:pt>
                <c:pt idx="3">
                  <c:v>15.025100685438229</c:v>
                </c:pt>
                <c:pt idx="4">
                  <c:v>17.505344557098287</c:v>
                </c:pt>
                <c:pt idx="5">
                  <c:v>14.297796544420926</c:v>
                </c:pt>
                <c:pt idx="6">
                  <c:v>18.17072461424803</c:v>
                </c:pt>
                <c:pt idx="7">
                  <c:v>15.947496863406268</c:v>
                </c:pt>
                <c:pt idx="8">
                  <c:v>58.331740515004931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269-4ECD-A581-72AB159316CD}"/>
            </c:ext>
          </c:extLst>
        </c:ser>
        <c:ser>
          <c:idx val="8"/>
          <c:order val="8"/>
          <c:tx>
            <c:strRef>
              <c:f>Feuil1!$G$436</c:f>
              <c:strCache>
                <c:ptCount val="1"/>
                <c:pt idx="0">
                  <c:v>1100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Feuil1!$H$436:$P$436</c:f>
              <c:numCache>
                <c:formatCode>0.00E+00</c:formatCode>
                <c:ptCount val="9"/>
                <c:pt idx="0">
                  <c:v>5.7905043016169655</c:v>
                </c:pt>
                <c:pt idx="1">
                  <c:v>6.4311662958121447</c:v>
                </c:pt>
                <c:pt idx="2">
                  <c:v>12.107038776961927</c:v>
                </c:pt>
                <c:pt idx="3">
                  <c:v>14.508412342541414</c:v>
                </c:pt>
                <c:pt idx="4">
                  <c:v>14.483838638179659</c:v>
                </c:pt>
                <c:pt idx="5">
                  <c:v>11.73163872403231</c:v>
                </c:pt>
                <c:pt idx="6">
                  <c:v>16.628464008814479</c:v>
                </c:pt>
                <c:pt idx="7">
                  <c:v>13.67084177849887</c:v>
                </c:pt>
                <c:pt idx="8">
                  <c:v>60.273733052245007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C269-4ECD-A581-72AB159316CD}"/>
            </c:ext>
          </c:extLst>
        </c:ser>
        <c:ser>
          <c:idx val="9"/>
          <c:order val="9"/>
          <c:tx>
            <c:strRef>
              <c:f>Feuil1!$G$437</c:f>
              <c:strCache>
                <c:ptCount val="1"/>
                <c:pt idx="0">
                  <c:v>1200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Feuil1!$H$437:$P$437</c:f>
              <c:numCache>
                <c:formatCode>0.00E+00</c:formatCode>
                <c:ptCount val="9"/>
                <c:pt idx="0">
                  <c:v>3.7355071539714118</c:v>
                </c:pt>
                <c:pt idx="1">
                  <c:v>4.2236810583889017</c:v>
                </c:pt>
                <c:pt idx="2">
                  <c:v>11.392437423566298</c:v>
                </c:pt>
                <c:pt idx="3">
                  <c:v>13.408553035348596</c:v>
                </c:pt>
                <c:pt idx="4">
                  <c:v>13.47532692535504</c:v>
                </c:pt>
                <c:pt idx="5">
                  <c:v>9.4700923453012358</c:v>
                </c:pt>
                <c:pt idx="6">
                  <c:v>13.59618065764851</c:v>
                </c:pt>
                <c:pt idx="7">
                  <c:v>10.49729151280073</c:v>
                </c:pt>
                <c:pt idx="8">
                  <c:v>60.011482979994618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269-4ECD-A581-72AB159316CD}"/>
            </c:ext>
          </c:extLst>
        </c:ser>
        <c:ser>
          <c:idx val="10"/>
          <c:order val="10"/>
          <c:tx>
            <c:strRef>
              <c:f>Feuil1!$G$438</c:f>
              <c:strCache>
                <c:ptCount val="1"/>
                <c:pt idx="0">
                  <c:v>1300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Feuil1!$H$438:$P$438</c:f>
              <c:numCache>
                <c:formatCode>0.00E+00</c:formatCode>
                <c:ptCount val="9"/>
                <c:pt idx="0">
                  <c:v>1.8041037407501426</c:v>
                </c:pt>
                <c:pt idx="1">
                  <c:v>1.6515688321675406</c:v>
                </c:pt>
                <c:pt idx="2">
                  <c:v>9.3476158726355063</c:v>
                </c:pt>
                <c:pt idx="3">
                  <c:v>11.500340336306545</c:v>
                </c:pt>
                <c:pt idx="4">
                  <c:v>11.043136731979757</c:v>
                </c:pt>
                <c:pt idx="5">
                  <c:v>5.3117656273221652</c:v>
                </c:pt>
                <c:pt idx="6">
                  <c:v>10.186409249679127</c:v>
                </c:pt>
                <c:pt idx="7">
                  <c:v>5.6058153864425551</c:v>
                </c:pt>
                <c:pt idx="8">
                  <c:v>59.028576332995293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C269-4ECD-A581-72AB159316CD}"/>
            </c:ext>
          </c:extLst>
        </c:ser>
        <c:ser>
          <c:idx val="11"/>
          <c:order val="11"/>
          <c:tx>
            <c:strRef>
              <c:f>Feuil1!$G$439</c:f>
              <c:strCache>
                <c:ptCount val="1"/>
                <c:pt idx="0">
                  <c:v>1400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Feuil1!$H$439:$P$439</c:f>
              <c:numCache>
                <c:formatCode>0.00E+00</c:formatCode>
                <c:ptCount val="9"/>
                <c:pt idx="0">
                  <c:v>0.81484832898815507</c:v>
                </c:pt>
                <c:pt idx="1">
                  <c:v>-1.0877950135819265</c:v>
                </c:pt>
                <c:pt idx="2">
                  <c:v>8.3353672879468643</c:v>
                </c:pt>
                <c:pt idx="3">
                  <c:v>9.2605983849933544</c:v>
                </c:pt>
                <c:pt idx="4">
                  <c:v>8.7578885816044938</c:v>
                </c:pt>
                <c:pt idx="5">
                  <c:v>0.91305989201602644</c:v>
                </c:pt>
                <c:pt idx="6">
                  <c:v>-16.668251551774009</c:v>
                </c:pt>
                <c:pt idx="7">
                  <c:v>2.653492254988814</c:v>
                </c:pt>
                <c:pt idx="8">
                  <c:v>56.506408853376342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C269-4ECD-A581-72AB159316CD}"/>
            </c:ext>
          </c:extLst>
        </c:ser>
        <c:ser>
          <c:idx val="12"/>
          <c:order val="12"/>
          <c:tx>
            <c:strRef>
              <c:f>Feuil1!$G$440</c:f>
              <c:strCache>
                <c:ptCount val="1"/>
                <c:pt idx="0">
                  <c:v>1500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Feuil1!$H$440:$P$440</c:f>
              <c:numCache>
                <c:formatCode>0.00E+00</c:formatCode>
                <c:ptCount val="9"/>
                <c:pt idx="0">
                  <c:v>-0.67430536297571964</c:v>
                </c:pt>
                <c:pt idx="1">
                  <c:v>-3.0728026299588964</c:v>
                </c:pt>
                <c:pt idx="2">
                  <c:v>5.5807678982385553</c:v>
                </c:pt>
                <c:pt idx="3">
                  <c:v>6.7887407938436084</c:v>
                </c:pt>
                <c:pt idx="4">
                  <c:v>6.0606406689828143</c:v>
                </c:pt>
                <c:pt idx="5">
                  <c:v>-1.9345769983674108</c:v>
                </c:pt>
                <c:pt idx="6">
                  <c:v>-10.841871936205425</c:v>
                </c:pt>
                <c:pt idx="7">
                  <c:v>-2.837233517881832</c:v>
                </c:pt>
                <c:pt idx="8">
                  <c:v>51.27730216794982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C269-4ECD-A581-72AB159316CD}"/>
            </c:ext>
          </c:extLst>
        </c:ser>
        <c:ser>
          <c:idx val="13"/>
          <c:order val="13"/>
          <c:tx>
            <c:strRef>
              <c:f>Feuil1!$G$441</c:f>
              <c:strCache>
                <c:ptCount val="1"/>
                <c:pt idx="0">
                  <c:v>1600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Feuil1!$H$441:$P$441</c:f>
              <c:numCache>
                <c:formatCode>0.00E+00</c:formatCode>
                <c:ptCount val="9"/>
                <c:pt idx="0">
                  <c:v>-2.6160548652421856</c:v>
                </c:pt>
                <c:pt idx="1">
                  <c:v>-5.2135253628212377</c:v>
                </c:pt>
                <c:pt idx="2">
                  <c:v>3.3501664344196613</c:v>
                </c:pt>
                <c:pt idx="3">
                  <c:v>4.0320936967998566</c:v>
                </c:pt>
                <c:pt idx="4">
                  <c:v>3.3259987831304896</c:v>
                </c:pt>
                <c:pt idx="5">
                  <c:v>-7.4989989330733078</c:v>
                </c:pt>
                <c:pt idx="6">
                  <c:v>-12.85583097865514</c:v>
                </c:pt>
                <c:pt idx="7">
                  <c:v>-7.5718267520371594</c:v>
                </c:pt>
                <c:pt idx="8">
                  <c:v>47.278460575771462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C269-4ECD-A581-72AB159316CD}"/>
            </c:ext>
          </c:extLst>
        </c:ser>
        <c:ser>
          <c:idx val="14"/>
          <c:order val="14"/>
          <c:tx>
            <c:strRef>
              <c:f>Feuil1!$G$442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Feuil1!$H$442:$P$442</c:f>
              <c:numCache>
                <c:formatCode>0.00E+00</c:formatCode>
                <c:ptCount val="9"/>
                <c:pt idx="0">
                  <c:v>-5.6895557539426953</c:v>
                </c:pt>
                <c:pt idx="1">
                  <c:v>-6.7691698886262017</c:v>
                </c:pt>
                <c:pt idx="2">
                  <c:v>1.1137904460483696</c:v>
                </c:pt>
                <c:pt idx="3">
                  <c:v>-1.2047060739091831</c:v>
                </c:pt>
                <c:pt idx="4">
                  <c:v>-0.86493658634601156</c:v>
                </c:pt>
                <c:pt idx="5">
                  <c:v>-12.646372478185512</c:v>
                </c:pt>
                <c:pt idx="6">
                  <c:v>-8.5277181400093838</c:v>
                </c:pt>
                <c:pt idx="7">
                  <c:v>-14.860566899267578</c:v>
                </c:pt>
                <c:pt idx="8">
                  <c:v>39.268014461742276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C269-4ECD-A581-72AB159316CD}"/>
            </c:ext>
          </c:extLst>
        </c:ser>
        <c:ser>
          <c:idx val="15"/>
          <c:order val="15"/>
          <c:tx>
            <c:strRef>
              <c:f>Feuil1!$G$443</c:f>
              <c:strCache>
                <c:ptCount val="1"/>
                <c:pt idx="0">
                  <c:v>1800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Feuil1!$H$443:$P$443</c:f>
              <c:numCache>
                <c:formatCode>0.00E+00</c:formatCode>
                <c:ptCount val="9"/>
                <c:pt idx="0">
                  <c:v>-8.088798259756441</c:v>
                </c:pt>
                <c:pt idx="1">
                  <c:v>-9.7561522582509497</c:v>
                </c:pt>
                <c:pt idx="2">
                  <c:v>-3.0757282760928502</c:v>
                </c:pt>
                <c:pt idx="3">
                  <c:v>-4.691950163353904</c:v>
                </c:pt>
                <c:pt idx="4">
                  <c:v>-4.4611763216892726</c:v>
                </c:pt>
                <c:pt idx="5">
                  <c:v>-17.499633324839088</c:v>
                </c:pt>
                <c:pt idx="6">
                  <c:v>-15.848756837213296</c:v>
                </c:pt>
                <c:pt idx="7">
                  <c:v>-20.848501081063006</c:v>
                </c:pt>
                <c:pt idx="8">
                  <c:v>32.243875093092498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C269-4ECD-A581-72AB159316CD}"/>
            </c:ext>
          </c:extLst>
        </c:ser>
        <c:ser>
          <c:idx val="16"/>
          <c:order val="16"/>
          <c:tx>
            <c:strRef>
              <c:f>Feuil1!$G$444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Feuil1!$H$444:$P$444</c:f>
              <c:numCache>
                <c:formatCode>0.00E+00</c:formatCode>
                <c:ptCount val="9"/>
                <c:pt idx="0">
                  <c:v>-13.868206495187769</c:v>
                </c:pt>
                <c:pt idx="1">
                  <c:v>-15.625268255568807</c:v>
                </c:pt>
                <c:pt idx="2">
                  <c:v>-12.275264511977149</c:v>
                </c:pt>
                <c:pt idx="3">
                  <c:v>-14.087751966095821</c:v>
                </c:pt>
                <c:pt idx="4">
                  <c:v>-14.427441948706692</c:v>
                </c:pt>
                <c:pt idx="5">
                  <c:v>-28.928516288457612</c:v>
                </c:pt>
                <c:pt idx="6">
                  <c:v>-26.605312428826583</c:v>
                </c:pt>
                <c:pt idx="7">
                  <c:v>-31.688065795320146</c:v>
                </c:pt>
                <c:pt idx="8">
                  <c:v>13.519756857136672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C269-4ECD-A581-72AB159316CD}"/>
            </c:ext>
          </c:extLst>
        </c:ser>
        <c:ser>
          <c:idx val="17"/>
          <c:order val="17"/>
          <c:tx>
            <c:strRef>
              <c:f>Feuil1!$G$445</c:f>
              <c:strCache>
                <c:ptCount val="1"/>
                <c:pt idx="0">
                  <c:v>2150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Feuil1!$H$445:$P$445</c:f>
              <c:numCache>
                <c:formatCode>0.00E+00</c:formatCode>
                <c:ptCount val="9"/>
                <c:pt idx="0">
                  <c:v>-16.534562806799659</c:v>
                </c:pt>
                <c:pt idx="1">
                  <c:v>-21.258412827426799</c:v>
                </c:pt>
                <c:pt idx="2">
                  <c:v>-20.301076611279861</c:v>
                </c:pt>
                <c:pt idx="3">
                  <c:v>-23.460693619768719</c:v>
                </c:pt>
                <c:pt idx="4">
                  <c:v>-23.246099401607061</c:v>
                </c:pt>
                <c:pt idx="5">
                  <c:v>-32.448661721881656</c:v>
                </c:pt>
                <c:pt idx="6">
                  <c:v>-31.087493152356473</c:v>
                </c:pt>
                <c:pt idx="7">
                  <c:v>-40.355570441897726</c:v>
                </c:pt>
                <c:pt idx="8">
                  <c:v>-3.4330365520436314E-2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C269-4ECD-A581-72AB159316CD}"/>
            </c:ext>
          </c:extLst>
        </c:ser>
        <c:ser>
          <c:idx val="18"/>
          <c:order val="18"/>
          <c:tx>
            <c:strRef>
              <c:f>Feuil1!$G$446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Feuil1!$H$446:$P$446</c:f>
              <c:numCache>
                <c:formatCode>0.00E+00</c:formatCode>
                <c:ptCount val="9"/>
                <c:pt idx="0">
                  <c:v>-23.294385495895984</c:v>
                </c:pt>
                <c:pt idx="1">
                  <c:v>-23.892960226967698</c:v>
                </c:pt>
                <c:pt idx="2">
                  <c:v>-17.012819715073856</c:v>
                </c:pt>
                <c:pt idx="3">
                  <c:v>-23.341172973363136</c:v>
                </c:pt>
                <c:pt idx="4">
                  <c:v>-26.012598503641783</c:v>
                </c:pt>
                <c:pt idx="5">
                  <c:v>-29.892464175779605</c:v>
                </c:pt>
                <c:pt idx="6">
                  <c:v>-25.724621439424517</c:v>
                </c:pt>
                <c:pt idx="7">
                  <c:v>-26.927841136486968</c:v>
                </c:pt>
                <c:pt idx="8">
                  <c:v>24.007360877965695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C269-4ECD-A581-72AB159316CD}"/>
            </c:ext>
          </c:extLst>
        </c:ser>
        <c:ser>
          <c:idx val="19"/>
          <c:order val="19"/>
          <c:tx>
            <c:strRef>
              <c:f>Feuil1!$G$447</c:f>
              <c:strCache>
                <c:ptCount val="1"/>
                <c:pt idx="0">
                  <c:v>2450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Feuil1!$H$447:$P$447</c:f>
              <c:numCache>
                <c:formatCode>0.00E+00</c:formatCode>
                <c:ptCount val="9"/>
                <c:pt idx="0">
                  <c:v>-23.652896895218291</c:v>
                </c:pt>
                <c:pt idx="1">
                  <c:v>-14.984154423217987</c:v>
                </c:pt>
                <c:pt idx="2">
                  <c:v>-14.966039149560675</c:v>
                </c:pt>
                <c:pt idx="3">
                  <c:v>-3.3837661322011261</c:v>
                </c:pt>
                <c:pt idx="4">
                  <c:v>-0.11462212208658457</c:v>
                </c:pt>
                <c:pt idx="5">
                  <c:v>13.331685243968096</c:v>
                </c:pt>
                <c:pt idx="6">
                  <c:v>30.222100406598475</c:v>
                </c:pt>
                <c:pt idx="7">
                  <c:v>37.165442333894028</c:v>
                </c:pt>
                <c:pt idx="8">
                  <c:v>82.143355757934046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C269-4ECD-A581-72AB159316CD}"/>
            </c:ext>
          </c:extLst>
        </c:ser>
        <c:ser>
          <c:idx val="20"/>
          <c:order val="20"/>
          <c:tx>
            <c:strRef>
              <c:f>Feuil1!$G$448</c:f>
              <c:strCache>
                <c:ptCount val="1"/>
                <c:pt idx="0">
                  <c:v>2600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Feuil1!$H$448:$P$448</c:f>
              <c:numCache>
                <c:formatCode>0.00E+00</c:formatCode>
                <c:ptCount val="9"/>
                <c:pt idx="0">
                  <c:v>16.136827656319657</c:v>
                </c:pt>
                <c:pt idx="1">
                  <c:v>32.554726489791356</c:v>
                </c:pt>
                <c:pt idx="2">
                  <c:v>42.833669914605565</c:v>
                </c:pt>
                <c:pt idx="3">
                  <c:v>53.795076867082095</c:v>
                </c:pt>
                <c:pt idx="4">
                  <c:v>57.094947965081957</c:v>
                </c:pt>
                <c:pt idx="5">
                  <c:v>54.062689789825818</c:v>
                </c:pt>
                <c:pt idx="6">
                  <c:v>55.990545735666821</c:v>
                </c:pt>
                <c:pt idx="7">
                  <c:v>53.991288745209459</c:v>
                </c:pt>
                <c:pt idx="8">
                  <c:v>92.872045319882162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C269-4ECD-A581-72AB159316CD}"/>
            </c:ext>
          </c:extLst>
        </c:ser>
        <c:ser>
          <c:idx val="21"/>
          <c:order val="21"/>
          <c:tx>
            <c:strRef>
              <c:f>Feuil1!$G$449</c:f>
              <c:strCache>
                <c:ptCount val="1"/>
                <c:pt idx="0">
                  <c:v>2800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Feuil1!$H$449:$P$449</c:f>
              <c:numCache>
                <c:formatCode>0.00E+00</c:formatCode>
                <c:ptCount val="9"/>
                <c:pt idx="0">
                  <c:v>54.346397753324709</c:v>
                </c:pt>
                <c:pt idx="1">
                  <c:v>64.257963069597906</c:v>
                </c:pt>
                <c:pt idx="2">
                  <c:v>70.335655996008711</c:v>
                </c:pt>
                <c:pt idx="3">
                  <c:v>67.878777306348496</c:v>
                </c:pt>
                <c:pt idx="4">
                  <c:v>68.876891015506118</c:v>
                </c:pt>
                <c:pt idx="5">
                  <c:v>60.408289126501479</c:v>
                </c:pt>
                <c:pt idx="6">
                  <c:v>50.956790977736816</c:v>
                </c:pt>
                <c:pt idx="7">
                  <c:v>47.965431567935738</c:v>
                </c:pt>
                <c:pt idx="8">
                  <c:v>75.236529010595405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C269-4ECD-A581-72AB159316CD}"/>
            </c:ext>
          </c:extLst>
        </c:ser>
        <c:ser>
          <c:idx val="22"/>
          <c:order val="22"/>
          <c:tx>
            <c:strRef>
              <c:f>Feuil1!$G$450</c:f>
              <c:strCache>
                <c:ptCount val="1"/>
                <c:pt idx="0">
                  <c:v>2950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Feuil1!$H$450:$P$450</c:f>
              <c:numCache>
                <c:formatCode>0.00E+00</c:formatCode>
                <c:ptCount val="9"/>
                <c:pt idx="0">
                  <c:v>50.118346362943413</c:v>
                </c:pt>
                <c:pt idx="1">
                  <c:v>52.843503806966474</c:v>
                </c:pt>
                <c:pt idx="2">
                  <c:v>48.696027168866422</c:v>
                </c:pt>
                <c:pt idx="3">
                  <c:v>49.984855680521576</c:v>
                </c:pt>
                <c:pt idx="4">
                  <c:v>51.257422202522285</c:v>
                </c:pt>
                <c:pt idx="5">
                  <c:v>40.712446585866857</c:v>
                </c:pt>
                <c:pt idx="6">
                  <c:v>32.323607764179471</c:v>
                </c:pt>
                <c:pt idx="7">
                  <c:v>28.118261294382393</c:v>
                </c:pt>
                <c:pt idx="8">
                  <c:v>53.42874299066083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C269-4ECD-A581-72AB159316CD}"/>
            </c:ext>
          </c:extLst>
        </c:ser>
        <c:ser>
          <c:idx val="23"/>
          <c:order val="23"/>
          <c:tx>
            <c:strRef>
              <c:f>Feuil1!$G$451</c:f>
              <c:strCache>
                <c:ptCount val="1"/>
                <c:pt idx="0">
                  <c:v>3100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Feuil1!$H$451:$P$451</c:f>
              <c:numCache>
                <c:formatCode>0.00E+00</c:formatCode>
                <c:ptCount val="9"/>
                <c:pt idx="0">
                  <c:v>17.783957366461401</c:v>
                </c:pt>
                <c:pt idx="1">
                  <c:v>23.800017300017643</c:v>
                </c:pt>
                <c:pt idx="2">
                  <c:v>17.224968650388764</c:v>
                </c:pt>
                <c:pt idx="3">
                  <c:v>28.053405551348988</c:v>
                </c:pt>
                <c:pt idx="4">
                  <c:v>21.960924860295492</c:v>
                </c:pt>
                <c:pt idx="5">
                  <c:v>13.158656627275631</c:v>
                </c:pt>
                <c:pt idx="6">
                  <c:v>5.577313358833198</c:v>
                </c:pt>
                <c:pt idx="7">
                  <c:v>2.0268849731283263</c:v>
                </c:pt>
                <c:pt idx="8">
                  <c:v>23.961488546997135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C269-4ECD-A581-72AB159316CD}"/>
            </c:ext>
          </c:extLst>
        </c:ser>
        <c:ser>
          <c:idx val="24"/>
          <c:order val="24"/>
          <c:tx>
            <c:strRef>
              <c:f>Feuil1!$G$452</c:f>
              <c:strCache>
                <c:ptCount val="1"/>
                <c:pt idx="0">
                  <c:v>3300</c:v>
                </c:pt>
              </c:strCache>
            </c:strRef>
          </c:tx>
          <c:marker>
            <c:symbol val="none"/>
          </c:marker>
          <c:xVal>
            <c:numRef>
              <c:f>Feuil1!$H$425:$P$425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Feuil1!$H$452:$P$452</c:f>
              <c:numCache>
                <c:formatCode>0.00E+00</c:formatCode>
                <c:ptCount val="9"/>
                <c:pt idx="0">
                  <c:v>-47.237463422864096</c:v>
                </c:pt>
                <c:pt idx="1">
                  <c:v>-40.235433770917005</c:v>
                </c:pt>
                <c:pt idx="2">
                  <c:v>-21.514972675986357</c:v>
                </c:pt>
                <c:pt idx="3">
                  <c:v>-20.759534954932167</c:v>
                </c:pt>
                <c:pt idx="4">
                  <c:v>-22.16813628793636</c:v>
                </c:pt>
                <c:pt idx="5">
                  <c:v>-32.861654652243594</c:v>
                </c:pt>
                <c:pt idx="6">
                  <c:v>-35.799004787835877</c:v>
                </c:pt>
                <c:pt idx="7">
                  <c:v>-27.363221585468274</c:v>
                </c:pt>
                <c:pt idx="8">
                  <c:v>-14.60472597361484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C269-4ECD-A581-72AB15931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278528"/>
        <c:axId val="346288512"/>
      </c:scatterChart>
      <c:valAx>
        <c:axId val="3462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288512"/>
        <c:crosses val="autoZero"/>
        <c:crossBetween val="midCat"/>
      </c:valAx>
      <c:valAx>
        <c:axId val="34628851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6278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48887917258179"/>
          <c:y val="2.7064954778173205E-2"/>
          <c:w val="0.73110519383114847"/>
          <c:h val="0.91186585646986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Feuil1!$O$283</c:f>
              <c:strCache>
                <c:ptCount val="1"/>
                <c:pt idx="0">
                  <c:v>MOX_00</c:v>
                </c:pt>
              </c:strCache>
            </c:strRef>
          </c:tx>
          <c:xVal>
            <c:numRef>
              <c:f>Feuil1!$N$284:$N$300</c:f>
              <c:numCache>
                <c:formatCode>General</c:formatCode>
                <c:ptCount val="17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</c:numCache>
            </c:numRef>
          </c:xVal>
          <c:yVal>
            <c:numRef>
              <c:f>Feuil1!$O$284:$O$300</c:f>
              <c:numCache>
                <c:formatCode>0.00E+00</c:formatCode>
                <c:ptCount val="17"/>
                <c:pt idx="0">
                  <c:v>60.805935734804606</c:v>
                </c:pt>
                <c:pt idx="1">
                  <c:v>69.238328629477749</c:v>
                </c:pt>
                <c:pt idx="2">
                  <c:v>73.958857826316958</c:v>
                </c:pt>
                <c:pt idx="3">
                  <c:v>76.993873257201415</c:v>
                </c:pt>
                <c:pt idx="4">
                  <c:v>79.172758804049579</c:v>
                </c:pt>
                <c:pt idx="5">
                  <c:v>80.875490107835546</c:v>
                </c:pt>
                <c:pt idx="6">
                  <c:v>82.293787889235105</c:v>
                </c:pt>
                <c:pt idx="7">
                  <c:v>83.532244817188655</c:v>
                </c:pt>
                <c:pt idx="8">
                  <c:v>84.651645200234242</c:v>
                </c:pt>
                <c:pt idx="9">
                  <c:v>85.68919220002293</c:v>
                </c:pt>
                <c:pt idx="10">
                  <c:v>86.668657745183921</c:v>
                </c:pt>
                <c:pt idx="11">
                  <c:v>87.605792450478532</c:v>
                </c:pt>
                <c:pt idx="12">
                  <c:v>88.511359980823514</c:v>
                </c:pt>
                <c:pt idx="13">
                  <c:v>89.392914753713811</c:v>
                </c:pt>
                <c:pt idx="14">
                  <c:v>90.255883286252356</c:v>
                </c:pt>
                <c:pt idx="15">
                  <c:v>91.104243827270949</c:v>
                </c:pt>
                <c:pt idx="16">
                  <c:v>92.768302202836253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858-44DC-9126-E4A4FA276977}"/>
            </c:ext>
          </c:extLst>
        </c:ser>
        <c:ser>
          <c:idx val="9"/>
          <c:order val="1"/>
          <c:tx>
            <c:strRef>
              <c:f>Feuil1!$X$283</c:f>
              <c:strCache>
                <c:ptCount val="1"/>
                <c:pt idx="0">
                  <c:v>Fink's UO2</c:v>
                </c:pt>
              </c:strCache>
            </c:strRef>
          </c:tx>
          <c:xVal>
            <c:numRef>
              <c:f>Feuil1!$N$284:$N$300</c:f>
              <c:numCache>
                <c:formatCode>General</c:formatCode>
                <c:ptCount val="17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</c:numCache>
            </c:numRef>
          </c:xVal>
          <c:yVal>
            <c:numRef>
              <c:f>Feuil1!$X$284:$X$300</c:f>
              <c:numCache>
                <c:formatCode>0.00E+00</c:formatCode>
                <c:ptCount val="17"/>
                <c:pt idx="0">
                  <c:v>63.791265129098591</c:v>
                </c:pt>
                <c:pt idx="1">
                  <c:v>71.29914901898286</c:v>
                </c:pt>
                <c:pt idx="2">
                  <c:v>75.485852447155651</c:v>
                </c:pt>
                <c:pt idx="3">
                  <c:v>78.198513159449462</c:v>
                </c:pt>
                <c:pt idx="4">
                  <c:v>80.171184713190286</c:v>
                </c:pt>
                <c:pt idx="5">
                  <c:v>81.73510154874171</c:v>
                </c:pt>
                <c:pt idx="6">
                  <c:v>83.055918298630601</c:v>
                </c:pt>
                <c:pt idx="7">
                  <c:v>84.223601979002538</c:v>
                </c:pt>
                <c:pt idx="8">
                  <c:v>85.290829470928287</c:v>
                </c:pt>
                <c:pt idx="9">
                  <c:v>86.291949498186753</c:v>
                </c:pt>
                <c:pt idx="10">
                  <c:v>87.25492086573901</c:v>
                </c:pt>
                <c:pt idx="11">
                  <c:v>88.211552704268996</c:v>
                </c:pt>
                <c:pt idx="12">
                  <c:v>89.208063254619745</c:v>
                </c:pt>
                <c:pt idx="13">
                  <c:v>90.316035329359821</c:v>
                </c:pt>
                <c:pt idx="14">
                  <c:v>91.642757095149051</c:v>
                </c:pt>
                <c:pt idx="15">
                  <c:v>93.339577123204819</c:v>
                </c:pt>
                <c:pt idx="16">
                  <c:v>98.696620625723057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858-44DC-9126-E4A4FA276977}"/>
            </c:ext>
          </c:extLst>
        </c:ser>
        <c:ser>
          <c:idx val="1"/>
          <c:order val="2"/>
          <c:tx>
            <c:strRef>
              <c:f>Feuil1!$P$283</c:f>
              <c:strCache>
                <c:ptCount val="1"/>
                <c:pt idx="0">
                  <c:v>MOX_12,5</c:v>
                </c:pt>
              </c:strCache>
            </c:strRef>
          </c:tx>
          <c:xVal>
            <c:numRef>
              <c:f>Feuil1!$N$284:$N$302</c:f>
              <c:numCache>
                <c:formatCode>General</c:formatCode>
                <c:ptCount val="19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</c:numCache>
            </c:numRef>
          </c:xVal>
          <c:yVal>
            <c:numRef>
              <c:f>Feuil1!$P$284:$P$302</c:f>
              <c:numCache>
                <c:formatCode>0.00E+00</c:formatCode>
                <c:ptCount val="19"/>
                <c:pt idx="0">
                  <c:v>69.879425107190755</c:v>
                </c:pt>
                <c:pt idx="1">
                  <c:v>75.359756531837007</c:v>
                </c:pt>
                <c:pt idx="2">
                  <c:v>78.070428351033129</c:v>
                </c:pt>
                <c:pt idx="3">
                  <c:v>79.592427681169923</c:v>
                </c:pt>
                <c:pt idx="4">
                  <c:v>80.527880063761742</c:v>
                </c:pt>
                <c:pt idx="5">
                  <c:v>81.14256988304038</c:v>
                </c:pt>
                <c:pt idx="6">
                  <c:v>81.567693393962145</c:v>
                </c:pt>
                <c:pt idx="7">
                  <c:v>81.873823738305788</c:v>
                </c:pt>
                <c:pt idx="8">
                  <c:v>82.101582507163158</c:v>
                </c:pt>
                <c:pt idx="9">
                  <c:v>82.27566217711734</c:v>
                </c:pt>
                <c:pt idx="10">
                  <c:v>82.411760703803907</c:v>
                </c:pt>
                <c:pt idx="11">
                  <c:v>82.520238953673058</c:v>
                </c:pt>
                <c:pt idx="12">
                  <c:v>82.608156018935944</c:v>
                </c:pt>
                <c:pt idx="13">
                  <c:v>82.680454416697188</c:v>
                </c:pt>
                <c:pt idx="14">
                  <c:v>82.740677597212112</c:v>
                </c:pt>
                <c:pt idx="15">
                  <c:v>82.791419181181084</c:v>
                </c:pt>
                <c:pt idx="16">
                  <c:v>82.871722921708766</c:v>
                </c:pt>
                <c:pt idx="17">
                  <c:v>82.918376321231747</c:v>
                </c:pt>
                <c:pt idx="18">
                  <c:v>82.956636474172413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858-44DC-9126-E4A4FA276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97312"/>
        <c:axId val="346399104"/>
      </c:scatterChart>
      <c:valAx>
        <c:axId val="3463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399104"/>
        <c:crosses val="autoZero"/>
        <c:crossBetween val="midCat"/>
      </c:valAx>
      <c:valAx>
        <c:axId val="346399104"/>
        <c:scaling>
          <c:orientation val="minMax"/>
          <c:min val="6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6397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Feuil1!$P$242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Feuil1!$P$243:$P$267</c:f>
              <c:numCache>
                <c:formatCode>0.00E+00</c:formatCode>
                <c:ptCount val="25"/>
                <c:pt idx="0">
                  <c:v>4.8404000000000003E-6</c:v>
                </c:pt>
                <c:pt idx="1">
                  <c:v>4.94403E-6</c:v>
                </c:pt>
                <c:pt idx="2">
                  <c:v>5.0621799999999999E-6</c:v>
                </c:pt>
                <c:pt idx="3">
                  <c:v>5.1722000000000002E-6</c:v>
                </c:pt>
                <c:pt idx="4">
                  <c:v>5.2943700000000001E-6</c:v>
                </c:pt>
                <c:pt idx="5">
                  <c:v>5.4194000000000002E-6</c:v>
                </c:pt>
                <c:pt idx="6">
                  <c:v>5.5553300000000004E-6</c:v>
                </c:pt>
                <c:pt idx="7">
                  <c:v>5.7185200000000001E-6</c:v>
                </c:pt>
                <c:pt idx="8">
                  <c:v>5.8299200000000004E-6</c:v>
                </c:pt>
                <c:pt idx="9">
                  <c:v>6.0004299999999997E-6</c:v>
                </c:pt>
                <c:pt idx="10">
                  <c:v>6.2213500000000002E-6</c:v>
                </c:pt>
                <c:pt idx="11">
                  <c:v>6.3879000000000003E-6</c:v>
                </c:pt>
                <c:pt idx="12">
                  <c:v>6.6004299999999999E-6</c:v>
                </c:pt>
                <c:pt idx="13">
                  <c:v>6.8137999999999999E-6</c:v>
                </c:pt>
                <c:pt idx="14">
                  <c:v>7.0120300000000004E-6</c:v>
                </c:pt>
                <c:pt idx="15">
                  <c:v>7.3208000000000003E-6</c:v>
                </c:pt>
                <c:pt idx="16">
                  <c:v>7.8841199999999993E-6</c:v>
                </c:pt>
                <c:pt idx="17">
                  <c:v>8.5511000000000002E-6</c:v>
                </c:pt>
                <c:pt idx="18">
                  <c:v>9.2711000000000001E-6</c:v>
                </c:pt>
                <c:pt idx="19">
                  <c:v>9.5828000000000008E-6</c:v>
                </c:pt>
                <c:pt idx="20">
                  <c:v>1.1613999999999999E-5</c:v>
                </c:pt>
                <c:pt idx="21">
                  <c:v>1.1168800000000001E-5</c:v>
                </c:pt>
                <c:pt idx="22">
                  <c:v>1.1502799999999999E-5</c:v>
                </c:pt>
                <c:pt idx="23">
                  <c:v>1.24372E-5</c:v>
                </c:pt>
                <c:pt idx="24">
                  <c:v>1.38033E-5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953-47B1-B3CD-08C6A101817D}"/>
            </c:ext>
          </c:extLst>
        </c:ser>
        <c:ser>
          <c:idx val="1"/>
          <c:order val="1"/>
          <c:tx>
            <c:strRef>
              <c:f>Feuil1!$Q$242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Feuil1!$Q$243:$Q$267</c:f>
              <c:numCache>
                <c:formatCode>0.00E+00</c:formatCode>
                <c:ptCount val="25"/>
                <c:pt idx="0">
                  <c:v>4.8463700000000003E-6</c:v>
                </c:pt>
                <c:pt idx="1">
                  <c:v>4.9494000000000004E-6</c:v>
                </c:pt>
                <c:pt idx="2">
                  <c:v>5.0584499999999998E-6</c:v>
                </c:pt>
                <c:pt idx="3">
                  <c:v>5.1744500000000001E-6</c:v>
                </c:pt>
                <c:pt idx="4">
                  <c:v>5.3040700000000002E-6</c:v>
                </c:pt>
                <c:pt idx="5">
                  <c:v>5.4213000000000001E-6</c:v>
                </c:pt>
                <c:pt idx="6">
                  <c:v>5.5518199999999996E-6</c:v>
                </c:pt>
                <c:pt idx="7">
                  <c:v>5.7329499999999999E-6</c:v>
                </c:pt>
                <c:pt idx="8">
                  <c:v>5.8826999999999996E-6</c:v>
                </c:pt>
                <c:pt idx="9">
                  <c:v>6.0378299999999996E-6</c:v>
                </c:pt>
                <c:pt idx="10">
                  <c:v>6.2326000000000003E-6</c:v>
                </c:pt>
                <c:pt idx="11">
                  <c:v>6.4501000000000003E-6</c:v>
                </c:pt>
                <c:pt idx="12">
                  <c:v>6.65378E-6</c:v>
                </c:pt>
                <c:pt idx="13">
                  <c:v>6.88438E-6</c:v>
                </c:pt>
                <c:pt idx="14">
                  <c:v>7.1685299999999996E-6</c:v>
                </c:pt>
                <c:pt idx="15">
                  <c:v>7.4555299999999996E-6</c:v>
                </c:pt>
                <c:pt idx="16">
                  <c:v>7.9153800000000008E-6</c:v>
                </c:pt>
                <c:pt idx="17">
                  <c:v>8.4968499999999998E-6</c:v>
                </c:pt>
                <c:pt idx="18">
                  <c:v>9.2698000000000006E-6</c:v>
                </c:pt>
                <c:pt idx="19">
                  <c:v>1.0003999999999999E-5</c:v>
                </c:pt>
                <c:pt idx="20">
                  <c:v>1.11045E-5</c:v>
                </c:pt>
                <c:pt idx="21">
                  <c:v>1.07753E-5</c:v>
                </c:pt>
                <c:pt idx="22">
                  <c:v>1.16628E-5</c:v>
                </c:pt>
                <c:pt idx="23">
                  <c:v>1.24795E-5</c:v>
                </c:pt>
                <c:pt idx="24">
                  <c:v>1.40357E-5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953-47B1-B3CD-08C6A101817D}"/>
            </c:ext>
          </c:extLst>
        </c:ser>
        <c:ser>
          <c:idx val="2"/>
          <c:order val="2"/>
          <c:tx>
            <c:strRef>
              <c:f>Feuil1!$R$242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Feuil1!$R$243:$R$267</c:f>
              <c:numCache>
                <c:formatCode>0.00E+00</c:formatCode>
                <c:ptCount val="25"/>
                <c:pt idx="0">
                  <c:v>4.8369999999999996E-6</c:v>
                </c:pt>
                <c:pt idx="1">
                  <c:v>4.9198199999999996E-6</c:v>
                </c:pt>
                <c:pt idx="2">
                  <c:v>5.1095E-6</c:v>
                </c:pt>
                <c:pt idx="3">
                  <c:v>5.1650499999999998E-6</c:v>
                </c:pt>
                <c:pt idx="4">
                  <c:v>5.2789200000000001E-6</c:v>
                </c:pt>
                <c:pt idx="5">
                  <c:v>5.3929499999999998E-6</c:v>
                </c:pt>
                <c:pt idx="6">
                  <c:v>5.5505499999999997E-6</c:v>
                </c:pt>
                <c:pt idx="7">
                  <c:v>5.7050999999999998E-6</c:v>
                </c:pt>
                <c:pt idx="8">
                  <c:v>5.8424500000000003E-6</c:v>
                </c:pt>
                <c:pt idx="9">
                  <c:v>6.0487999999999996E-6</c:v>
                </c:pt>
                <c:pt idx="10">
                  <c:v>6.2879999999999998E-6</c:v>
                </c:pt>
                <c:pt idx="11">
                  <c:v>6.4635E-6</c:v>
                </c:pt>
                <c:pt idx="12">
                  <c:v>6.6433200000000001E-6</c:v>
                </c:pt>
                <c:pt idx="13">
                  <c:v>6.8684799999999998E-6</c:v>
                </c:pt>
                <c:pt idx="14">
                  <c:v>7.1215700000000002E-6</c:v>
                </c:pt>
                <c:pt idx="15">
                  <c:v>7.4220000000000003E-6</c:v>
                </c:pt>
                <c:pt idx="16">
                  <c:v>7.9110999999999995E-6</c:v>
                </c:pt>
                <c:pt idx="17">
                  <c:v>8.6835200000000005E-6</c:v>
                </c:pt>
                <c:pt idx="18">
                  <c:v>9.30493E-6</c:v>
                </c:pt>
                <c:pt idx="19">
                  <c:v>1.04075E-5</c:v>
                </c:pt>
                <c:pt idx="20">
                  <c:v>1.1212999999999999E-5</c:v>
                </c:pt>
                <c:pt idx="21">
                  <c:v>1.1078500000000001E-5</c:v>
                </c:pt>
                <c:pt idx="22">
                  <c:v>1.1538E-5</c:v>
                </c:pt>
                <c:pt idx="23">
                  <c:v>1.23322E-5</c:v>
                </c:pt>
                <c:pt idx="24">
                  <c:v>1.58522E-5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953-47B1-B3CD-08C6A101817D}"/>
            </c:ext>
          </c:extLst>
        </c:ser>
        <c:ser>
          <c:idx val="3"/>
          <c:order val="3"/>
          <c:tx>
            <c:strRef>
              <c:f>Feuil1!$S$242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Feuil1!$S$243:$S$267</c:f>
              <c:numCache>
                <c:formatCode>0.00E+00</c:formatCode>
                <c:ptCount val="25"/>
                <c:pt idx="0">
                  <c:v>4.8041700000000001E-6</c:v>
                </c:pt>
                <c:pt idx="1">
                  <c:v>4.9081300000000001E-6</c:v>
                </c:pt>
                <c:pt idx="2">
                  <c:v>5.02823E-6</c:v>
                </c:pt>
                <c:pt idx="3">
                  <c:v>5.1427800000000004E-6</c:v>
                </c:pt>
                <c:pt idx="4">
                  <c:v>5.2602199999999998E-6</c:v>
                </c:pt>
                <c:pt idx="5">
                  <c:v>5.3929499999999998E-6</c:v>
                </c:pt>
                <c:pt idx="6">
                  <c:v>5.5607500000000001E-6</c:v>
                </c:pt>
                <c:pt idx="7">
                  <c:v>5.6991299999999998E-6</c:v>
                </c:pt>
                <c:pt idx="8">
                  <c:v>5.8669300000000001E-6</c:v>
                </c:pt>
                <c:pt idx="9">
                  <c:v>6.0456299999999997E-6</c:v>
                </c:pt>
                <c:pt idx="10">
                  <c:v>6.2323800000000001E-6</c:v>
                </c:pt>
                <c:pt idx="11">
                  <c:v>6.4035800000000003E-6</c:v>
                </c:pt>
                <c:pt idx="12">
                  <c:v>6.6185000000000002E-6</c:v>
                </c:pt>
                <c:pt idx="13">
                  <c:v>6.9131799999999996E-6</c:v>
                </c:pt>
                <c:pt idx="14">
                  <c:v>7.0956299999999999E-6</c:v>
                </c:pt>
                <c:pt idx="15">
                  <c:v>7.3714000000000003E-6</c:v>
                </c:pt>
                <c:pt idx="16">
                  <c:v>8.0357300000000004E-6</c:v>
                </c:pt>
                <c:pt idx="17">
                  <c:v>8.3868200000000005E-6</c:v>
                </c:pt>
                <c:pt idx="18">
                  <c:v>9.5589200000000006E-6</c:v>
                </c:pt>
                <c:pt idx="19">
                  <c:v>1.1165199999999999E-5</c:v>
                </c:pt>
                <c:pt idx="20">
                  <c:v>1.0669199999999999E-5</c:v>
                </c:pt>
                <c:pt idx="21">
                  <c:v>1.0733E-5</c:v>
                </c:pt>
                <c:pt idx="22">
                  <c:v>1.14715E-5</c:v>
                </c:pt>
                <c:pt idx="23">
                  <c:v>1.21305E-5</c:v>
                </c:pt>
                <c:pt idx="24">
                  <c:v>1.45007E-5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953-47B1-B3CD-08C6A101817D}"/>
            </c:ext>
          </c:extLst>
        </c:ser>
        <c:ser>
          <c:idx val="4"/>
          <c:order val="4"/>
          <c:tx>
            <c:strRef>
              <c:f>Feuil1!$T$242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Feuil1!$T$243:$T$267</c:f>
              <c:numCache>
                <c:formatCode>0.00E+00</c:formatCode>
                <c:ptCount val="25"/>
                <c:pt idx="0">
                  <c:v>4.7948299999999998E-6</c:v>
                </c:pt>
                <c:pt idx="1">
                  <c:v>4.9102799999999997E-6</c:v>
                </c:pt>
                <c:pt idx="2">
                  <c:v>5.0103799999999998E-6</c:v>
                </c:pt>
                <c:pt idx="3">
                  <c:v>5.1241499999999999E-6</c:v>
                </c:pt>
                <c:pt idx="4">
                  <c:v>5.2545000000000003E-6</c:v>
                </c:pt>
                <c:pt idx="5">
                  <c:v>5.3766499999999996E-6</c:v>
                </c:pt>
                <c:pt idx="6">
                  <c:v>5.5105300000000004E-6</c:v>
                </c:pt>
                <c:pt idx="7">
                  <c:v>5.6792699999999996E-6</c:v>
                </c:pt>
                <c:pt idx="8">
                  <c:v>5.8296000000000001E-6</c:v>
                </c:pt>
                <c:pt idx="9">
                  <c:v>6.0008299999999998E-6</c:v>
                </c:pt>
                <c:pt idx="10">
                  <c:v>6.2040299999999998E-6</c:v>
                </c:pt>
                <c:pt idx="11">
                  <c:v>6.3895999999999998E-6</c:v>
                </c:pt>
                <c:pt idx="12">
                  <c:v>6.5645200000000001E-6</c:v>
                </c:pt>
                <c:pt idx="13">
                  <c:v>6.8453000000000003E-6</c:v>
                </c:pt>
                <c:pt idx="14">
                  <c:v>7.0987000000000003E-6</c:v>
                </c:pt>
                <c:pt idx="15">
                  <c:v>7.3934799999999999E-6</c:v>
                </c:pt>
                <c:pt idx="16">
                  <c:v>8.0331499999999995E-6</c:v>
                </c:pt>
                <c:pt idx="17">
                  <c:v>8.4206300000000007E-6</c:v>
                </c:pt>
                <c:pt idx="18">
                  <c:v>9.7787300000000005E-6</c:v>
                </c:pt>
                <c:pt idx="19">
                  <c:v>1.0623499999999999E-5</c:v>
                </c:pt>
                <c:pt idx="20">
                  <c:v>1.0826699999999999E-5</c:v>
                </c:pt>
                <c:pt idx="21">
                  <c:v>1.0338300000000001E-5</c:v>
                </c:pt>
                <c:pt idx="22">
                  <c:v>1.1246E-5</c:v>
                </c:pt>
                <c:pt idx="23">
                  <c:v>1.1927699999999999E-5</c:v>
                </c:pt>
                <c:pt idx="24">
                  <c:v>1.35205E-5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953-47B1-B3CD-08C6A101817D}"/>
            </c:ext>
          </c:extLst>
        </c:ser>
        <c:ser>
          <c:idx val="5"/>
          <c:order val="5"/>
          <c:tx>
            <c:strRef>
              <c:f>Feuil1!$U$242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Feuil1!$U$243:$U$267</c:f>
              <c:numCache>
                <c:formatCode>0.00E+00</c:formatCode>
                <c:ptCount val="25"/>
                <c:pt idx="0">
                  <c:v>4.7795700000000004E-6</c:v>
                </c:pt>
                <c:pt idx="1">
                  <c:v>4.87775E-6</c:v>
                </c:pt>
                <c:pt idx="2">
                  <c:v>4.9881700000000004E-6</c:v>
                </c:pt>
                <c:pt idx="3">
                  <c:v>5.1025200000000004E-6</c:v>
                </c:pt>
                <c:pt idx="4">
                  <c:v>5.2467500000000002E-6</c:v>
                </c:pt>
                <c:pt idx="5">
                  <c:v>5.3691199999999997E-6</c:v>
                </c:pt>
                <c:pt idx="6">
                  <c:v>5.5028299999999996E-6</c:v>
                </c:pt>
                <c:pt idx="7">
                  <c:v>5.7005199999999996E-6</c:v>
                </c:pt>
                <c:pt idx="8">
                  <c:v>5.8072000000000001E-6</c:v>
                </c:pt>
                <c:pt idx="9">
                  <c:v>5.9882200000000002E-6</c:v>
                </c:pt>
                <c:pt idx="10">
                  <c:v>6.1840999999999998E-6</c:v>
                </c:pt>
                <c:pt idx="11">
                  <c:v>6.37287E-6</c:v>
                </c:pt>
                <c:pt idx="12">
                  <c:v>6.6281799999999998E-6</c:v>
                </c:pt>
                <c:pt idx="13">
                  <c:v>6.8723000000000003E-6</c:v>
                </c:pt>
                <c:pt idx="14">
                  <c:v>7.1291299999999996E-6</c:v>
                </c:pt>
                <c:pt idx="15">
                  <c:v>7.42558E-6</c:v>
                </c:pt>
                <c:pt idx="16">
                  <c:v>8.0331499999999995E-6</c:v>
                </c:pt>
                <c:pt idx="17">
                  <c:v>8.5698700000000003E-6</c:v>
                </c:pt>
                <c:pt idx="18">
                  <c:v>9.3727999999999994E-6</c:v>
                </c:pt>
                <c:pt idx="19">
                  <c:v>1.0602500000000001E-5</c:v>
                </c:pt>
                <c:pt idx="20">
                  <c:v>9.9426000000000003E-6</c:v>
                </c:pt>
                <c:pt idx="21">
                  <c:v>1.0540000000000001E-5</c:v>
                </c:pt>
                <c:pt idx="22">
                  <c:v>1.13132E-5</c:v>
                </c:pt>
                <c:pt idx="23">
                  <c:v>1.20215E-5</c:v>
                </c:pt>
                <c:pt idx="24">
                  <c:v>1.38007E-5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953-47B1-B3CD-08C6A101817D}"/>
            </c:ext>
          </c:extLst>
        </c:ser>
        <c:ser>
          <c:idx val="6"/>
          <c:order val="6"/>
          <c:tx>
            <c:strRef>
              <c:f>Feuil1!$V$242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Feuil1!$V$243:$V$267</c:f>
              <c:numCache>
                <c:formatCode>0.00E+00</c:formatCode>
                <c:ptCount val="25"/>
                <c:pt idx="0">
                  <c:v>4.7681799999999998E-6</c:v>
                </c:pt>
                <c:pt idx="1">
                  <c:v>4.8613299999999999E-6</c:v>
                </c:pt>
                <c:pt idx="2">
                  <c:v>4.9758200000000004E-6</c:v>
                </c:pt>
                <c:pt idx="3">
                  <c:v>5.0849999999999996E-6</c:v>
                </c:pt>
                <c:pt idx="4">
                  <c:v>5.1949500000000001E-6</c:v>
                </c:pt>
                <c:pt idx="5">
                  <c:v>5.3651499999999998E-6</c:v>
                </c:pt>
                <c:pt idx="6">
                  <c:v>5.4954799999999996E-6</c:v>
                </c:pt>
                <c:pt idx="7">
                  <c:v>5.6450299999999997E-6</c:v>
                </c:pt>
                <c:pt idx="8">
                  <c:v>5.82558E-6</c:v>
                </c:pt>
                <c:pt idx="9">
                  <c:v>5.9827999999999997E-6</c:v>
                </c:pt>
                <c:pt idx="10">
                  <c:v>6.1790499999999997E-6</c:v>
                </c:pt>
                <c:pt idx="11">
                  <c:v>6.37718E-6</c:v>
                </c:pt>
                <c:pt idx="12">
                  <c:v>6.5702999999999996E-6</c:v>
                </c:pt>
                <c:pt idx="13">
                  <c:v>6.8737799999999996E-6</c:v>
                </c:pt>
                <c:pt idx="14">
                  <c:v>7.1072999999999997E-6</c:v>
                </c:pt>
                <c:pt idx="15">
                  <c:v>7.3690000000000001E-6</c:v>
                </c:pt>
                <c:pt idx="16">
                  <c:v>8.1080499999999994E-6</c:v>
                </c:pt>
                <c:pt idx="17">
                  <c:v>7.977E-6</c:v>
                </c:pt>
                <c:pt idx="18">
                  <c:v>9.4553999999999993E-6</c:v>
                </c:pt>
                <c:pt idx="19">
                  <c:v>9.7420999999999994E-6</c:v>
                </c:pt>
                <c:pt idx="20">
                  <c:v>9.8432700000000007E-6</c:v>
                </c:pt>
                <c:pt idx="21">
                  <c:v>1.0591000000000001E-5</c:v>
                </c:pt>
                <c:pt idx="22">
                  <c:v>1.1076E-5</c:v>
                </c:pt>
                <c:pt idx="23">
                  <c:v>1.21452E-5</c:v>
                </c:pt>
                <c:pt idx="24">
                  <c:v>1.4114800000000001E-5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953-47B1-B3CD-08C6A101817D}"/>
            </c:ext>
          </c:extLst>
        </c:ser>
        <c:ser>
          <c:idx val="7"/>
          <c:order val="7"/>
          <c:tx>
            <c:strRef>
              <c:f>Feuil1!$W$242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Feuil1!$W$243:$W$267</c:f>
              <c:numCache>
                <c:formatCode>0.00E+00</c:formatCode>
                <c:ptCount val="25"/>
                <c:pt idx="0">
                  <c:v>4.7453299999999997E-6</c:v>
                </c:pt>
                <c:pt idx="1">
                  <c:v>4.8462700000000001E-6</c:v>
                </c:pt>
                <c:pt idx="2">
                  <c:v>4.9488300000000004E-6</c:v>
                </c:pt>
                <c:pt idx="3">
                  <c:v>5.0606999999999997E-6</c:v>
                </c:pt>
                <c:pt idx="4">
                  <c:v>5.2062500000000003E-6</c:v>
                </c:pt>
                <c:pt idx="5">
                  <c:v>5.3288700000000004E-6</c:v>
                </c:pt>
                <c:pt idx="6">
                  <c:v>5.4725300000000001E-6</c:v>
                </c:pt>
                <c:pt idx="7">
                  <c:v>5.6266499999999997E-6</c:v>
                </c:pt>
                <c:pt idx="8">
                  <c:v>5.7716300000000003E-6</c:v>
                </c:pt>
                <c:pt idx="9">
                  <c:v>5.9431199999999996E-6</c:v>
                </c:pt>
                <c:pt idx="10">
                  <c:v>6.1478499999999999E-6</c:v>
                </c:pt>
                <c:pt idx="11">
                  <c:v>6.3403500000000002E-6</c:v>
                </c:pt>
                <c:pt idx="12">
                  <c:v>6.5769200000000002E-6</c:v>
                </c:pt>
                <c:pt idx="13">
                  <c:v>6.7915299999999997E-6</c:v>
                </c:pt>
                <c:pt idx="14">
                  <c:v>7.1073200000000002E-6</c:v>
                </c:pt>
                <c:pt idx="15">
                  <c:v>7.3589500000000001E-6</c:v>
                </c:pt>
                <c:pt idx="16">
                  <c:v>8.1391199999999994E-6</c:v>
                </c:pt>
                <c:pt idx="17">
                  <c:v>8.6040299999999997E-6</c:v>
                </c:pt>
                <c:pt idx="18">
                  <c:v>9.7342700000000006E-6</c:v>
                </c:pt>
                <c:pt idx="19">
                  <c:v>9.5403000000000008E-6</c:v>
                </c:pt>
                <c:pt idx="20">
                  <c:v>9.8272199999999994E-6</c:v>
                </c:pt>
                <c:pt idx="21">
                  <c:v>1.02428E-5</c:v>
                </c:pt>
                <c:pt idx="22">
                  <c:v>1.1144299999999999E-5</c:v>
                </c:pt>
                <c:pt idx="23">
                  <c:v>1.24972E-5</c:v>
                </c:pt>
                <c:pt idx="24">
                  <c:v>1.38125E-5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953-47B1-B3CD-08C6A101817D}"/>
            </c:ext>
          </c:extLst>
        </c:ser>
        <c:ser>
          <c:idx val="8"/>
          <c:order val="8"/>
          <c:tx>
            <c:strRef>
              <c:f>Feuil1!$X$242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Feuil1!$O$243:$O$267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Feuil1!$X$243:$X$267</c:f>
              <c:numCache>
                <c:formatCode>0.00E+00</c:formatCode>
                <c:ptCount val="25"/>
                <c:pt idx="0">
                  <c:v>4.7233799999999998E-6</c:v>
                </c:pt>
                <c:pt idx="1">
                  <c:v>4.8153500000000004E-6</c:v>
                </c:pt>
                <c:pt idx="2">
                  <c:v>4.93312E-6</c:v>
                </c:pt>
                <c:pt idx="3">
                  <c:v>5.0431E-6</c:v>
                </c:pt>
                <c:pt idx="4">
                  <c:v>5.1652000000000001E-6</c:v>
                </c:pt>
                <c:pt idx="5">
                  <c:v>5.2939299999999998E-6</c:v>
                </c:pt>
                <c:pt idx="6">
                  <c:v>5.42745E-6</c:v>
                </c:pt>
                <c:pt idx="7">
                  <c:v>5.5724500000000003E-6</c:v>
                </c:pt>
                <c:pt idx="8">
                  <c:v>5.7124700000000004E-6</c:v>
                </c:pt>
                <c:pt idx="9">
                  <c:v>5.8919000000000003E-6</c:v>
                </c:pt>
                <c:pt idx="10">
                  <c:v>6.1136999999999996E-6</c:v>
                </c:pt>
                <c:pt idx="11">
                  <c:v>6.2665299999999996E-6</c:v>
                </c:pt>
                <c:pt idx="12">
                  <c:v>6.4953999999999997E-6</c:v>
                </c:pt>
                <c:pt idx="13">
                  <c:v>6.7152999999999999E-6</c:v>
                </c:pt>
                <c:pt idx="14">
                  <c:v>6.9046199999999996E-6</c:v>
                </c:pt>
                <c:pt idx="15">
                  <c:v>7.2079500000000002E-6</c:v>
                </c:pt>
                <c:pt idx="16">
                  <c:v>7.8748999999999998E-6</c:v>
                </c:pt>
                <c:pt idx="17">
                  <c:v>8.3564500000000003E-6</c:v>
                </c:pt>
                <c:pt idx="18">
                  <c:v>9.6650699999999996E-6</c:v>
                </c:pt>
                <c:pt idx="19">
                  <c:v>1.0081000000000001E-5</c:v>
                </c:pt>
                <c:pt idx="20">
                  <c:v>9.4520500000000004E-6</c:v>
                </c:pt>
                <c:pt idx="21">
                  <c:v>1.04315E-5</c:v>
                </c:pt>
                <c:pt idx="22">
                  <c:v>1.1270000000000001E-5</c:v>
                </c:pt>
                <c:pt idx="23">
                  <c:v>1.17835E-5</c:v>
                </c:pt>
                <c:pt idx="24">
                  <c:v>1.3758699999999999E-5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953-47B1-B3CD-08C6A1018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53888"/>
        <c:axId val="346455424"/>
      </c:scatterChart>
      <c:valAx>
        <c:axId val="346453888"/>
        <c:scaling>
          <c:orientation val="minMax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6455424"/>
        <c:crosses val="autoZero"/>
        <c:crossBetween val="midCat"/>
      </c:valAx>
      <c:valAx>
        <c:axId val="346455424"/>
        <c:scaling>
          <c:orientation val="minMax"/>
        </c:scaling>
        <c:delete val="0"/>
        <c:axPos val="l"/>
        <c:numFmt formatCode="0.00E+00" sourceLinked="1"/>
        <c:majorTickMark val="out"/>
        <c:minorTickMark val="none"/>
        <c:tickLblPos val="nextTo"/>
        <c:crossAx val="346453888"/>
        <c:crosses val="autoZero"/>
        <c:crossBetween val="midCat"/>
        <c:minorUnit val="4.0000000000000014E-7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34973753280839"/>
          <c:y val="3.75116652085156E-2"/>
          <c:w val="0.57313626421697283"/>
          <c:h val="0.8326195683872849"/>
        </c:manualLayout>
      </c:layout>
      <c:scatterChart>
        <c:scatterStyle val="lineMarker"/>
        <c:varyColors val="0"/>
        <c:ser>
          <c:idx val="9"/>
          <c:order val="9"/>
          <c:tx>
            <c:strRef>
              <c:f>Feuil1!$Y$181</c:f>
              <c:strCache>
                <c:ptCount val="1"/>
                <c:pt idx="0">
                  <c:v>Fink's UO2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Feuil1!$Y$182:$Y$206</c:f>
              <c:numCache>
                <c:formatCode>General</c:formatCode>
                <c:ptCount val="25"/>
                <c:pt idx="0">
                  <c:v>63.791265129098591</c:v>
                </c:pt>
                <c:pt idx="1">
                  <c:v>71.29914901898286</c:v>
                </c:pt>
                <c:pt idx="2">
                  <c:v>75.48585244715558</c:v>
                </c:pt>
                <c:pt idx="3">
                  <c:v>78.198513159349062</c:v>
                </c:pt>
                <c:pt idx="4">
                  <c:v>80.171184696238697</c:v>
                </c:pt>
                <c:pt idx="5">
                  <c:v>81.735100768034457</c:v>
                </c:pt>
                <c:pt idx="6">
                  <c:v>83.055903145098981</c:v>
                </c:pt>
                <c:pt idx="7">
                  <c:v>84.223441111598277</c:v>
                </c:pt>
                <c:pt idx="8">
                  <c:v>85.28972726225939</c:v>
                </c:pt>
                <c:pt idx="9">
                  <c:v>86.286507362842556</c:v>
                </c:pt>
                <c:pt idx="10">
                  <c:v>87.234024388270342</c:v>
                </c:pt>
                <c:pt idx="11">
                  <c:v>88.145669715302972</c:v>
                </c:pt>
                <c:pt idx="12">
                  <c:v>89.030583553167048</c:v>
                </c:pt>
                <c:pt idx="13">
                  <c:v>89.895174665106495</c:v>
                </c:pt>
                <c:pt idx="14">
                  <c:v>90.744042996785566</c:v>
                </c:pt>
                <c:pt idx="15">
                  <c:v>93.770903375602956</c:v>
                </c:pt>
                <c:pt idx="16">
                  <c:v>100.58636929542645</c:v>
                </c:pt>
                <c:pt idx="17">
                  <c:v>108.08119869249553</c:v>
                </c:pt>
                <c:pt idx="18">
                  <c:v>117.92878776241176</c:v>
                </c:pt>
                <c:pt idx="19">
                  <c:v>130.2707802111766</c:v>
                </c:pt>
                <c:pt idx="20">
                  <c:v>145.12218626703299</c:v>
                </c:pt>
                <c:pt idx="21">
                  <c:v>168.64704258078487</c:v>
                </c:pt>
                <c:pt idx="22">
                  <c:v>188.82649882501983</c:v>
                </c:pt>
                <c:pt idx="23">
                  <c:v>210.88750055505395</c:v>
                </c:pt>
                <c:pt idx="2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B8-47CE-81B6-4D942D155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542080"/>
        <c:axId val="346544000"/>
      </c:scatterChart>
      <c:scatterChart>
        <c:scatterStyle val="smoothMarker"/>
        <c:varyColors val="0"/>
        <c:ser>
          <c:idx val="0"/>
          <c:order val="0"/>
          <c:tx>
            <c:strRef>
              <c:f>Feuil1!$P$181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Feuil1!$P$182:$P$206</c:f>
              <c:numCache>
                <c:formatCode>General</c:formatCode>
                <c:ptCount val="25"/>
                <c:pt idx="0" formatCode="0.00E+00">
                  <c:v>76.235100000000003</c:v>
                </c:pt>
                <c:pt idx="1">
                  <c:v>76.357299999999995</c:v>
                </c:pt>
                <c:pt idx="2">
                  <c:v>77.429000000000002</c:v>
                </c:pt>
                <c:pt idx="3">
                  <c:v>77.967200000000005</c:v>
                </c:pt>
                <c:pt idx="4">
                  <c:v>78.223799999999997</c:v>
                </c:pt>
                <c:pt idx="5" formatCode="0.00E+00">
                  <c:v>78.171999999999997</c:v>
                </c:pt>
                <c:pt idx="6">
                  <c:v>79.708799999999997</c:v>
                </c:pt>
                <c:pt idx="7">
                  <c:v>80.865099999999998</c:v>
                </c:pt>
                <c:pt idx="8">
                  <c:v>80.065299999999993</c:v>
                </c:pt>
                <c:pt idx="9">
                  <c:v>80.488799999999998</c:v>
                </c:pt>
                <c:pt idx="10" formatCode="0.00E+00">
                  <c:v>82.317300000000003</c:v>
                </c:pt>
                <c:pt idx="11">
                  <c:v>83.006600000000006</c:v>
                </c:pt>
                <c:pt idx="12">
                  <c:v>83.546400000000006</c:v>
                </c:pt>
                <c:pt idx="13">
                  <c:v>84.442800000000005</c:v>
                </c:pt>
                <c:pt idx="14">
                  <c:v>84.563000000000002</c:v>
                </c:pt>
                <c:pt idx="15" formatCode="0.00E+00">
                  <c:v>87.143600000000006</c:v>
                </c:pt>
                <c:pt idx="16" formatCode="0.00E+00">
                  <c:v>88.629599999999996</c:v>
                </c:pt>
                <c:pt idx="17" formatCode="0.00E+00">
                  <c:v>93.923299999999998</c:v>
                </c:pt>
                <c:pt idx="18" formatCode="0.00E+00">
                  <c:v>98.528400000000005</c:v>
                </c:pt>
                <c:pt idx="19" formatCode="0.00E+00">
                  <c:v>105.874</c:v>
                </c:pt>
                <c:pt idx="20" formatCode="0.00E+00">
                  <c:v>153.95699999999999</c:v>
                </c:pt>
                <c:pt idx="21" formatCode="0.00E+00">
                  <c:v>123.364</c:v>
                </c:pt>
                <c:pt idx="22" formatCode="0.00E+00">
                  <c:v>108.949</c:v>
                </c:pt>
                <c:pt idx="23" formatCode="0.00E+00">
                  <c:v>109.572</c:v>
                </c:pt>
                <c:pt idx="24" formatCode="0.00E+00">
                  <c:v>108.589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3B8-47CE-81B6-4D942D155084}"/>
            </c:ext>
          </c:extLst>
        </c:ser>
        <c:ser>
          <c:idx val="1"/>
          <c:order val="1"/>
          <c:tx>
            <c:strRef>
              <c:f>Feuil1!$Q$181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Feuil1!$Q$182:$Q$206</c:f>
              <c:numCache>
                <c:formatCode>General</c:formatCode>
                <c:ptCount val="25"/>
                <c:pt idx="0" formatCode="0.00E+00">
                  <c:v>75.724900000000005</c:v>
                </c:pt>
                <c:pt idx="1">
                  <c:v>76.279899999999998</c:v>
                </c:pt>
                <c:pt idx="2">
                  <c:v>76.980999999999995</c:v>
                </c:pt>
                <c:pt idx="3">
                  <c:v>77.113399999999999</c:v>
                </c:pt>
                <c:pt idx="4">
                  <c:v>79.012200000000007</c:v>
                </c:pt>
                <c:pt idx="5" formatCode="0.00E+00">
                  <c:v>78.782600000000002</c:v>
                </c:pt>
                <c:pt idx="6">
                  <c:v>78.786500000000004</c:v>
                </c:pt>
                <c:pt idx="7">
                  <c:v>80.035200000000003</c:v>
                </c:pt>
                <c:pt idx="8">
                  <c:v>80.923699999999997</c:v>
                </c:pt>
                <c:pt idx="9">
                  <c:v>81.172799999999995</c:v>
                </c:pt>
                <c:pt idx="10" formatCode="0.00E+00">
                  <c:v>83.072000000000003</c:v>
                </c:pt>
                <c:pt idx="11">
                  <c:v>82.506399999999999</c:v>
                </c:pt>
                <c:pt idx="12">
                  <c:v>83.812700000000007</c:v>
                </c:pt>
                <c:pt idx="13">
                  <c:v>84.978999999999999</c:v>
                </c:pt>
                <c:pt idx="14">
                  <c:v>86.590100000000007</c:v>
                </c:pt>
                <c:pt idx="15" formatCode="0.00E+00">
                  <c:v>87.579499999999996</c:v>
                </c:pt>
                <c:pt idx="16" formatCode="0.00E+00">
                  <c:v>89.271900000000002</c:v>
                </c:pt>
                <c:pt idx="17" formatCode="0.00E+00">
                  <c:v>91.725800000000007</c:v>
                </c:pt>
                <c:pt idx="18" formatCode="0.00E+00">
                  <c:v>100.117</c:v>
                </c:pt>
                <c:pt idx="19" formatCode="0.00E+00">
                  <c:v>108.557</c:v>
                </c:pt>
                <c:pt idx="20" formatCode="0.00E+00">
                  <c:v>140.04900000000001</c:v>
                </c:pt>
                <c:pt idx="21" formatCode="0.00E+00">
                  <c:v>114.83499999999999</c:v>
                </c:pt>
                <c:pt idx="22" formatCode="0.00E+00">
                  <c:v>111.71</c:v>
                </c:pt>
                <c:pt idx="23" formatCode="0.00E+00">
                  <c:v>114.82</c:v>
                </c:pt>
                <c:pt idx="24" formatCode="0.00E+00">
                  <c:v>112.983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3B8-47CE-81B6-4D942D155084}"/>
            </c:ext>
          </c:extLst>
        </c:ser>
        <c:ser>
          <c:idx val="2"/>
          <c:order val="2"/>
          <c:tx>
            <c:strRef>
              <c:f>Feuil1!$R$181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Feuil1!$R$182:$R$206</c:f>
              <c:numCache>
                <c:formatCode>General</c:formatCode>
                <c:ptCount val="25"/>
                <c:pt idx="0" formatCode="0.00E+00">
                  <c:v>75.623400000000004</c:v>
                </c:pt>
                <c:pt idx="1">
                  <c:v>76.684200000000004</c:v>
                </c:pt>
                <c:pt idx="2">
                  <c:v>76.267799999999994</c:v>
                </c:pt>
                <c:pt idx="3">
                  <c:v>77.734099999999998</c:v>
                </c:pt>
                <c:pt idx="4">
                  <c:v>77.728800000000007</c:v>
                </c:pt>
                <c:pt idx="5" formatCode="0.00E+00">
                  <c:v>78.148200000000003</c:v>
                </c:pt>
                <c:pt idx="6">
                  <c:v>79.493700000000004</c:v>
                </c:pt>
                <c:pt idx="7">
                  <c:v>80.378500000000003</c:v>
                </c:pt>
                <c:pt idx="8">
                  <c:v>80.599900000000005</c:v>
                </c:pt>
                <c:pt idx="9">
                  <c:v>81.874300000000005</c:v>
                </c:pt>
                <c:pt idx="10" formatCode="0.00E+00">
                  <c:v>83.303899999999999</c:v>
                </c:pt>
                <c:pt idx="11">
                  <c:v>83.786799999999999</c:v>
                </c:pt>
                <c:pt idx="12">
                  <c:v>84.176500000000004</c:v>
                </c:pt>
                <c:pt idx="13">
                  <c:v>85.307699999999997</c:v>
                </c:pt>
                <c:pt idx="14">
                  <c:v>86.106800000000007</c:v>
                </c:pt>
                <c:pt idx="15" formatCode="0.00E+00">
                  <c:v>86.986199999999997</c:v>
                </c:pt>
                <c:pt idx="16" formatCode="0.00E+00">
                  <c:v>88.458299999999994</c:v>
                </c:pt>
                <c:pt idx="17" formatCode="0.00E+00">
                  <c:v>94.758700000000005</c:v>
                </c:pt>
                <c:pt idx="18" formatCode="0.00E+00">
                  <c:v>98.182900000000004</c:v>
                </c:pt>
                <c:pt idx="19" formatCode="0.00E+00">
                  <c:v>117.6</c:v>
                </c:pt>
                <c:pt idx="20" formatCode="0.00E+00">
                  <c:v>140.102</c:v>
                </c:pt>
                <c:pt idx="21" formatCode="0.00E+00">
                  <c:v>111.264</c:v>
                </c:pt>
                <c:pt idx="22" formatCode="0.00E+00">
                  <c:v>114.67100000000001</c:v>
                </c:pt>
                <c:pt idx="23" formatCode="0.00E+00">
                  <c:v>109.774</c:v>
                </c:pt>
                <c:pt idx="24">
                  <c:v>110.197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3B8-47CE-81B6-4D942D155084}"/>
            </c:ext>
          </c:extLst>
        </c:ser>
        <c:ser>
          <c:idx val="3"/>
          <c:order val="3"/>
          <c:tx>
            <c:strRef>
              <c:f>Feuil1!$S$181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Feuil1!$S$182:$S$206</c:f>
              <c:numCache>
                <c:formatCode>General</c:formatCode>
                <c:ptCount val="25"/>
                <c:pt idx="0" formatCode="0.00E+00">
                  <c:v>75.951400000000007</c:v>
                </c:pt>
                <c:pt idx="1">
                  <c:v>76.383899999999997</c:v>
                </c:pt>
                <c:pt idx="2">
                  <c:v>77.018100000000004</c:v>
                </c:pt>
                <c:pt idx="3">
                  <c:v>78.589200000000005</c:v>
                </c:pt>
                <c:pt idx="4">
                  <c:v>77.864999999999995</c:v>
                </c:pt>
                <c:pt idx="5" formatCode="0.00E+00">
                  <c:v>77.980400000000003</c:v>
                </c:pt>
                <c:pt idx="6">
                  <c:v>79.909400000000005</c:v>
                </c:pt>
                <c:pt idx="7">
                  <c:v>81.000200000000007</c:v>
                </c:pt>
                <c:pt idx="8">
                  <c:v>80.128100000000003</c:v>
                </c:pt>
                <c:pt idx="9">
                  <c:v>81.703400000000002</c:v>
                </c:pt>
                <c:pt idx="10">
                  <c:v>82.232100000000003</c:v>
                </c:pt>
                <c:pt idx="11">
                  <c:v>82.452399999999997</c:v>
                </c:pt>
                <c:pt idx="12">
                  <c:v>84.017300000000006</c:v>
                </c:pt>
                <c:pt idx="13">
                  <c:v>84.879499999999993</c:v>
                </c:pt>
                <c:pt idx="14">
                  <c:v>85.2423</c:v>
                </c:pt>
                <c:pt idx="15" formatCode="0.00E+00">
                  <c:v>86.640900000000002</c:v>
                </c:pt>
                <c:pt idx="16" formatCode="0.00E+00">
                  <c:v>90.265600000000006</c:v>
                </c:pt>
                <c:pt idx="17" formatCode="0.00E+00">
                  <c:v>91.253600000000006</c:v>
                </c:pt>
                <c:pt idx="18" formatCode="0.00E+00">
                  <c:v>105.851</c:v>
                </c:pt>
                <c:pt idx="19" formatCode="0.00E+00">
                  <c:v>145.839</c:v>
                </c:pt>
                <c:pt idx="20" formatCode="0.00E+00">
                  <c:v>137.98599999999999</c:v>
                </c:pt>
                <c:pt idx="21" formatCode="0.00E+00">
                  <c:v>121.05800000000001</c:v>
                </c:pt>
                <c:pt idx="22" formatCode="0.00E+00">
                  <c:v>105.691</c:v>
                </c:pt>
                <c:pt idx="23" formatCode="0.00E+00">
                  <c:v>102.70399999999999</c:v>
                </c:pt>
                <c:pt idx="24">
                  <c:v>117.657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3B8-47CE-81B6-4D942D155084}"/>
            </c:ext>
          </c:extLst>
        </c:ser>
        <c:ser>
          <c:idx val="4"/>
          <c:order val="4"/>
          <c:tx>
            <c:strRef>
              <c:f>Feuil1!$T$181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Feuil1!$T$182:$T$206</c:f>
              <c:numCache>
                <c:formatCode>General</c:formatCode>
                <c:ptCount val="25"/>
                <c:pt idx="0" formatCode="0.00E+00">
                  <c:v>76.180800000000005</c:v>
                </c:pt>
                <c:pt idx="1">
                  <c:v>77.085999999999999</c:v>
                </c:pt>
                <c:pt idx="2">
                  <c:v>77.044700000000006</c:v>
                </c:pt>
                <c:pt idx="3">
                  <c:v>77.334599999999995</c:v>
                </c:pt>
                <c:pt idx="4">
                  <c:v>77.766300000000001</c:v>
                </c:pt>
                <c:pt idx="5" formatCode="0.00E+00">
                  <c:v>78.416799999999995</c:v>
                </c:pt>
                <c:pt idx="6">
                  <c:v>78.691199999999995</c:v>
                </c:pt>
                <c:pt idx="7">
                  <c:v>80.466700000000003</c:v>
                </c:pt>
                <c:pt idx="8">
                  <c:v>80.484800000000007</c:v>
                </c:pt>
                <c:pt idx="9">
                  <c:v>81.122100000000003</c:v>
                </c:pt>
                <c:pt idx="10">
                  <c:v>81.473500000000001</c:v>
                </c:pt>
                <c:pt idx="11">
                  <c:v>82.281899999999993</c:v>
                </c:pt>
                <c:pt idx="12">
                  <c:v>83.348200000000006</c:v>
                </c:pt>
                <c:pt idx="13">
                  <c:v>85.111900000000006</c:v>
                </c:pt>
                <c:pt idx="14">
                  <c:v>86.139300000000006</c:v>
                </c:pt>
                <c:pt idx="15" formatCode="0.00E+00">
                  <c:v>86.683000000000007</c:v>
                </c:pt>
                <c:pt idx="16" formatCode="0.00E+00">
                  <c:v>90.770700000000005</c:v>
                </c:pt>
                <c:pt idx="17" formatCode="0.00E+00">
                  <c:v>92.147499999999994</c:v>
                </c:pt>
                <c:pt idx="18" formatCode="0.00E+00">
                  <c:v>111.217</c:v>
                </c:pt>
                <c:pt idx="19" formatCode="0.00E+00">
                  <c:v>137.31399999999999</c:v>
                </c:pt>
                <c:pt idx="20" formatCode="0.00E+00">
                  <c:v>153.82499999999999</c:v>
                </c:pt>
                <c:pt idx="21" formatCode="0.00E+00">
                  <c:v>108.021</c:v>
                </c:pt>
                <c:pt idx="22" formatCode="0.00E+00">
                  <c:v>107.533</c:v>
                </c:pt>
                <c:pt idx="23" formatCode="0.00E+00">
                  <c:v>106.13500000000001</c:v>
                </c:pt>
                <c:pt idx="24">
                  <c:v>111.89700000000001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3B8-47CE-81B6-4D942D155084}"/>
            </c:ext>
          </c:extLst>
        </c:ser>
        <c:ser>
          <c:idx val="5"/>
          <c:order val="5"/>
          <c:tx>
            <c:strRef>
              <c:f>Feuil1!$U$181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Feuil1!$U$182:$U$206</c:f>
              <c:numCache>
                <c:formatCode>General</c:formatCode>
                <c:ptCount val="25"/>
                <c:pt idx="0" formatCode="0.00E+00">
                  <c:v>76.371700000000004</c:v>
                </c:pt>
                <c:pt idx="1">
                  <c:v>75.826400000000007</c:v>
                </c:pt>
                <c:pt idx="2">
                  <c:v>77.241200000000006</c:v>
                </c:pt>
                <c:pt idx="3">
                  <c:v>77.656599999999997</c:v>
                </c:pt>
                <c:pt idx="4">
                  <c:v>77.772099999999995</c:v>
                </c:pt>
                <c:pt idx="5" formatCode="0.00E+00">
                  <c:v>78.882499999999993</c:v>
                </c:pt>
                <c:pt idx="6">
                  <c:v>79.978499999999997</c:v>
                </c:pt>
                <c:pt idx="7">
                  <c:v>80.130399999999995</c:v>
                </c:pt>
                <c:pt idx="8">
                  <c:v>80.601799999999997</c:v>
                </c:pt>
                <c:pt idx="9">
                  <c:v>81.237399999999994</c:v>
                </c:pt>
                <c:pt idx="10">
                  <c:v>82.399199999999993</c:v>
                </c:pt>
                <c:pt idx="11">
                  <c:v>83.033100000000005</c:v>
                </c:pt>
                <c:pt idx="12">
                  <c:v>83.939499999999995</c:v>
                </c:pt>
                <c:pt idx="13">
                  <c:v>85.635300000000001</c:v>
                </c:pt>
                <c:pt idx="14">
                  <c:v>84.9041</c:v>
                </c:pt>
                <c:pt idx="15" formatCode="0.00E+00">
                  <c:v>87.801299999999998</c:v>
                </c:pt>
                <c:pt idx="16" formatCode="0.00E+00">
                  <c:v>90.249399999999994</c:v>
                </c:pt>
                <c:pt idx="17" formatCode="0.00E+00">
                  <c:v>95.330500000000001</c:v>
                </c:pt>
                <c:pt idx="18" formatCode="0.00E+00">
                  <c:v>105.61199999999999</c:v>
                </c:pt>
                <c:pt idx="19" formatCode="0.00E+00">
                  <c:v>150.79599999999999</c:v>
                </c:pt>
                <c:pt idx="20" formatCode="0.00E+00">
                  <c:v>122.459</c:v>
                </c:pt>
                <c:pt idx="21" formatCode="0.00E+00">
                  <c:v>105.845</c:v>
                </c:pt>
                <c:pt idx="22" formatCode="0.00E+00">
                  <c:v>110.14700000000001</c:v>
                </c:pt>
                <c:pt idx="23" formatCode="0.00E+00">
                  <c:v>106.387</c:v>
                </c:pt>
                <c:pt idx="24">
                  <c:v>110.386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3B8-47CE-81B6-4D942D155084}"/>
            </c:ext>
          </c:extLst>
        </c:ser>
        <c:ser>
          <c:idx val="6"/>
          <c:order val="6"/>
          <c:tx>
            <c:strRef>
              <c:f>Feuil1!$V$181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Feuil1!$V$182:$V$206</c:f>
              <c:numCache>
                <c:formatCode>General</c:formatCode>
                <c:ptCount val="25"/>
                <c:pt idx="0" formatCode="0.00E+00">
                  <c:v>76.373400000000004</c:v>
                </c:pt>
                <c:pt idx="1">
                  <c:v>76.571799999999996</c:v>
                </c:pt>
                <c:pt idx="2">
                  <c:v>77.245800000000003</c:v>
                </c:pt>
                <c:pt idx="3">
                  <c:v>77.568700000000007</c:v>
                </c:pt>
                <c:pt idx="4">
                  <c:v>77.624399999999994</c:v>
                </c:pt>
                <c:pt idx="5" formatCode="0.00E+00">
                  <c:v>79.754099999999994</c:v>
                </c:pt>
                <c:pt idx="6">
                  <c:v>79.0047</c:v>
                </c:pt>
                <c:pt idx="7">
                  <c:v>80.403999999999996</c:v>
                </c:pt>
                <c:pt idx="8">
                  <c:v>81.118399999999994</c:v>
                </c:pt>
                <c:pt idx="9">
                  <c:v>81.691800000000001</c:v>
                </c:pt>
                <c:pt idx="10">
                  <c:v>82.612300000000005</c:v>
                </c:pt>
                <c:pt idx="11">
                  <c:v>83.410700000000006</c:v>
                </c:pt>
                <c:pt idx="12">
                  <c:v>83.640100000000004</c:v>
                </c:pt>
                <c:pt idx="13">
                  <c:v>85.560299999999998</c:v>
                </c:pt>
                <c:pt idx="14">
                  <c:v>86.411900000000003</c:v>
                </c:pt>
                <c:pt idx="15" formatCode="0.00E+00">
                  <c:v>87.574600000000004</c:v>
                </c:pt>
                <c:pt idx="16" formatCode="0.00E+00">
                  <c:v>93.9495</c:v>
                </c:pt>
                <c:pt idx="17" formatCode="0.00E+00">
                  <c:v>91.943899999999999</c:v>
                </c:pt>
                <c:pt idx="18" formatCode="0.00E+00">
                  <c:v>113.419</c:v>
                </c:pt>
                <c:pt idx="19" formatCode="0.00E+00">
                  <c:v>136.14500000000001</c:v>
                </c:pt>
                <c:pt idx="20" formatCode="0.00E+00">
                  <c:v>130.87200000000001</c:v>
                </c:pt>
                <c:pt idx="21" formatCode="0.00E+00">
                  <c:v>108.19199999999999</c:v>
                </c:pt>
                <c:pt idx="22" formatCode="0.00E+00">
                  <c:v>107.18300000000001</c:v>
                </c:pt>
                <c:pt idx="23" formatCode="0.00E+00">
                  <c:v>108.187</c:v>
                </c:pt>
                <c:pt idx="24">
                  <c:v>110.535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3B8-47CE-81B6-4D942D155084}"/>
            </c:ext>
          </c:extLst>
        </c:ser>
        <c:ser>
          <c:idx val="7"/>
          <c:order val="7"/>
          <c:tx>
            <c:strRef>
              <c:f>Feuil1!$W$181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Feuil1!$W$182:$W$206</c:f>
              <c:numCache>
                <c:formatCode>General</c:formatCode>
                <c:ptCount val="25"/>
                <c:pt idx="0" formatCode="0.00E+00">
                  <c:v>75.643299999999996</c:v>
                </c:pt>
                <c:pt idx="1">
                  <c:v>76.928799999999995</c:v>
                </c:pt>
                <c:pt idx="2">
                  <c:v>77.430999999999997</c:v>
                </c:pt>
                <c:pt idx="3">
                  <c:v>77.061899999999994</c:v>
                </c:pt>
                <c:pt idx="4">
                  <c:v>78.352999999999994</c:v>
                </c:pt>
                <c:pt idx="5" formatCode="0.00E+00">
                  <c:v>79.067099999999996</c:v>
                </c:pt>
                <c:pt idx="6">
                  <c:v>79.521199999999993</c:v>
                </c:pt>
                <c:pt idx="7">
                  <c:v>80.230800000000002</c:v>
                </c:pt>
                <c:pt idx="8">
                  <c:v>80.803299999999993</c:v>
                </c:pt>
                <c:pt idx="9">
                  <c:v>81.635199999999998</c:v>
                </c:pt>
                <c:pt idx="10">
                  <c:v>82.600300000000004</c:v>
                </c:pt>
                <c:pt idx="11">
                  <c:v>82.97</c:v>
                </c:pt>
                <c:pt idx="12">
                  <c:v>84.707099999999997</c:v>
                </c:pt>
                <c:pt idx="13">
                  <c:v>85.310100000000006</c:v>
                </c:pt>
                <c:pt idx="14">
                  <c:v>87.337400000000002</c:v>
                </c:pt>
                <c:pt idx="15" formatCode="0.00E+00">
                  <c:v>87.057000000000002</c:v>
                </c:pt>
                <c:pt idx="16" formatCode="0.00E+00">
                  <c:v>95.177800000000005</c:v>
                </c:pt>
                <c:pt idx="17" formatCode="0.00E+00">
                  <c:v>98.692700000000002</c:v>
                </c:pt>
                <c:pt idx="18" formatCode="0.00E+00">
                  <c:v>123.318</c:v>
                </c:pt>
                <c:pt idx="19" formatCode="0.00E+00">
                  <c:v>134.34700000000001</c:v>
                </c:pt>
                <c:pt idx="20" formatCode="0.00E+00">
                  <c:v>117.04900000000001</c:v>
                </c:pt>
                <c:pt idx="21" formatCode="0.00E+00">
                  <c:v>102.643</c:v>
                </c:pt>
                <c:pt idx="22" formatCode="0.00E+00">
                  <c:v>104.919</c:v>
                </c:pt>
                <c:pt idx="23" formatCode="0.00E+00">
                  <c:v>109.405</c:v>
                </c:pt>
                <c:pt idx="24">
                  <c:v>113.753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3B8-47CE-81B6-4D942D155084}"/>
            </c:ext>
          </c:extLst>
        </c:ser>
        <c:ser>
          <c:idx val="8"/>
          <c:order val="8"/>
          <c:tx>
            <c:strRef>
              <c:f>Feuil1!$X$181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Feuil1!$X$182:$X$206</c:f>
              <c:numCache>
                <c:formatCode>General</c:formatCode>
                <c:ptCount val="25"/>
                <c:pt idx="0" formatCode="0.00E+00">
                  <c:v>76.719700000000003</c:v>
                </c:pt>
                <c:pt idx="1">
                  <c:v>76.450900000000004</c:v>
                </c:pt>
                <c:pt idx="2">
                  <c:v>76.804699999999997</c:v>
                </c:pt>
                <c:pt idx="3">
                  <c:v>77.575000000000003</c:v>
                </c:pt>
                <c:pt idx="4">
                  <c:v>78.299499999999995</c:v>
                </c:pt>
                <c:pt idx="5" formatCode="0.00E+00">
                  <c:v>78.449700000000007</c:v>
                </c:pt>
                <c:pt idx="6">
                  <c:v>78.256900000000002</c:v>
                </c:pt>
                <c:pt idx="7">
                  <c:v>80.135800000000003</c:v>
                </c:pt>
                <c:pt idx="8">
                  <c:v>80.455699999999993</c:v>
                </c:pt>
                <c:pt idx="9">
                  <c:v>80.741200000000006</c:v>
                </c:pt>
                <c:pt idx="10">
                  <c:v>81.4358</c:v>
                </c:pt>
                <c:pt idx="11">
                  <c:v>82.720600000000005</c:v>
                </c:pt>
                <c:pt idx="12">
                  <c:v>83.854399999999998</c:v>
                </c:pt>
                <c:pt idx="13">
                  <c:v>84.839399999999998</c:v>
                </c:pt>
                <c:pt idx="14">
                  <c:v>84.543800000000005</c:v>
                </c:pt>
                <c:pt idx="15" formatCode="0.00E+00">
                  <c:v>85.896000000000001</c:v>
                </c:pt>
                <c:pt idx="16" formatCode="0.00E+00">
                  <c:v>89.818899999999999</c:v>
                </c:pt>
                <c:pt idx="17" formatCode="0.00E+00">
                  <c:v>94.368200000000002</c:v>
                </c:pt>
                <c:pt idx="18" formatCode="0.00E+00">
                  <c:v>131.071</c:v>
                </c:pt>
                <c:pt idx="19" formatCode="0.00E+00">
                  <c:v>172.86799999999999</c:v>
                </c:pt>
                <c:pt idx="20" formatCode="0.00E+00">
                  <c:v>106.917</c:v>
                </c:pt>
                <c:pt idx="21" formatCode="0.00E+00">
                  <c:v>111.268</c:v>
                </c:pt>
                <c:pt idx="22" formatCode="0.00E+00">
                  <c:v>106.012</c:v>
                </c:pt>
                <c:pt idx="23" formatCode="0.00E+00">
                  <c:v>103.105</c:v>
                </c:pt>
                <c:pt idx="24">
                  <c:v>111.35299999999999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3B8-47CE-81B6-4D942D155084}"/>
            </c:ext>
          </c:extLst>
        </c:ser>
        <c:ser>
          <c:idx val="10"/>
          <c:order val="10"/>
          <c:tx>
            <c:strRef>
              <c:f>Feuil1!$Z$181</c:f>
              <c:strCache>
                <c:ptCount val="1"/>
                <c:pt idx="0">
                  <c:v>Fink's PuO2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Feuil1!$O$182:$O$206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Feuil1!$Z$182:$Z$206</c:f>
              <c:numCache>
                <c:formatCode>General</c:formatCode>
                <c:ptCount val="25"/>
                <c:pt idx="0">
                  <c:v>66.655061849797818</c:v>
                </c:pt>
                <c:pt idx="1">
                  <c:v>76.612873158634201</c:v>
                </c:pt>
                <c:pt idx="2">
                  <c:v>82.173115807897574</c:v>
                </c:pt>
                <c:pt idx="3">
                  <c:v>85.711728539412533</c:v>
                </c:pt>
                <c:pt idx="4">
                  <c:v>88.21697382978688</c:v>
                </c:pt>
                <c:pt idx="5">
                  <c:v>90.145367030516212</c:v>
                </c:pt>
                <c:pt idx="6">
                  <c:v>91.728365626566756</c:v>
                </c:pt>
                <c:pt idx="7">
                  <c:v>93.092632768763252</c:v>
                </c:pt>
                <c:pt idx="8">
                  <c:v>94.311934801305668</c:v>
                </c:pt>
                <c:pt idx="9">
                  <c:v>95.431488694433554</c:v>
                </c:pt>
                <c:pt idx="10">
                  <c:v>96.480219244670479</c:v>
                </c:pt>
                <c:pt idx="11">
                  <c:v>97.477307485356533</c:v>
                </c:pt>
                <c:pt idx="12">
                  <c:v>98.435870035365568</c:v>
                </c:pt>
                <c:pt idx="13">
                  <c:v>99.365117560277682</c:v>
                </c:pt>
                <c:pt idx="14">
                  <c:v>100.27166911120077</c:v>
                </c:pt>
                <c:pt idx="15">
                  <c:v>101.16037888982049</c:v>
                </c:pt>
                <c:pt idx="16">
                  <c:v>102.89789655674645</c:v>
                </c:pt>
                <c:pt idx="17">
                  <c:v>104.17543239780275</c:v>
                </c:pt>
                <c:pt idx="18">
                  <c:v>105.43712181325793</c:v>
                </c:pt>
                <c:pt idx="19">
                  <c:v>106.68670468430183</c:v>
                </c:pt>
                <c:pt idx="20">
                  <c:v>107.92688017277338</c:v>
                </c:pt>
                <c:pt idx="21">
                  <c:v>0</c:v>
                </c:pt>
                <c:pt idx="24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3B8-47CE-81B6-4D942D155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542080"/>
        <c:axId val="346544000"/>
      </c:scatterChart>
      <c:valAx>
        <c:axId val="346542080"/>
        <c:scaling>
          <c:orientation val="minMax"/>
          <c:max val="33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6544000"/>
        <c:crosses val="autoZero"/>
        <c:crossBetween val="midCat"/>
      </c:valAx>
      <c:valAx>
        <c:axId val="346544000"/>
        <c:scaling>
          <c:orientation val="minMax"/>
          <c:min val="63"/>
        </c:scaling>
        <c:delete val="0"/>
        <c:axPos val="l"/>
        <c:numFmt formatCode="General" sourceLinked="1"/>
        <c:majorTickMark val="out"/>
        <c:minorTickMark val="none"/>
        <c:tickLblPos val="nextTo"/>
        <c:crossAx val="346542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Feuil1!$AB$242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Feuil1!$AB$243:$AB$267</c:f>
              <c:numCache>
                <c:formatCode>0.00E+00</c:formatCode>
                <c:ptCount val="25"/>
                <c:pt idx="0">
                  <c:v>206.59449632261797</c:v>
                </c:pt>
                <c:pt idx="1">
                  <c:v>202.26414483730886</c:v>
                </c:pt>
                <c:pt idx="2">
                  <c:v>197.54335088835248</c:v>
                </c:pt>
                <c:pt idx="3">
                  <c:v>193.34132477475734</c:v>
                </c:pt>
                <c:pt idx="4">
                  <c:v>188.87988561434128</c:v>
                </c:pt>
                <c:pt idx="5">
                  <c:v>184.52227183821088</c:v>
                </c:pt>
                <c:pt idx="6">
                  <c:v>180.00730829671684</c:v>
                </c:pt>
                <c:pt idx="7">
                  <c:v>174.87042101802564</c:v>
                </c:pt>
                <c:pt idx="8">
                  <c:v>171.52894036281802</c:v>
                </c:pt>
                <c:pt idx="9">
                  <c:v>166.65472307817942</c:v>
                </c:pt>
                <c:pt idx="10">
                  <c:v>160.7368175717489</c:v>
                </c:pt>
                <c:pt idx="11">
                  <c:v>156.54596972400947</c:v>
                </c:pt>
                <c:pt idx="12">
                  <c:v>151.50528071655938</c:v>
                </c:pt>
                <c:pt idx="13">
                  <c:v>146.76098505973172</c:v>
                </c:pt>
                <c:pt idx="14">
                  <c:v>142.61205385601602</c:v>
                </c:pt>
                <c:pt idx="15">
                  <c:v>136.5970932138564</c:v>
                </c:pt>
                <c:pt idx="16">
                  <c:v>126.83723738350001</c:v>
                </c:pt>
                <c:pt idx="17">
                  <c:v>116.94401889815344</c:v>
                </c:pt>
                <c:pt idx="18">
                  <c:v>107.86206599001198</c:v>
                </c:pt>
                <c:pt idx="19">
                  <c:v>104.35363359352172</c:v>
                </c:pt>
                <c:pt idx="20">
                  <c:v>86.102979163079041</c:v>
                </c:pt>
                <c:pt idx="21">
                  <c:v>89.535133586419306</c:v>
                </c:pt>
                <c:pt idx="22">
                  <c:v>86.935354870118587</c:v>
                </c:pt>
                <c:pt idx="23">
                  <c:v>80.403949441996588</c:v>
                </c:pt>
                <c:pt idx="24">
                  <c:v>72.44644396629792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53A-4DB0-8A8E-862B06C0C127}"/>
            </c:ext>
          </c:extLst>
        </c:ser>
        <c:ser>
          <c:idx val="1"/>
          <c:order val="1"/>
          <c:tx>
            <c:strRef>
              <c:f>Feuil1!$AC$242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Feuil1!$AC$243:$AC$267</c:f>
              <c:numCache>
                <c:formatCode>0.00E+00</c:formatCode>
                <c:ptCount val="25"/>
                <c:pt idx="0">
                  <c:v>206.34000293002802</c:v>
                </c:pt>
                <c:pt idx="1">
                  <c:v>202.04469228593362</c:v>
                </c:pt>
                <c:pt idx="2">
                  <c:v>197.68901540985877</c:v>
                </c:pt>
                <c:pt idx="3">
                  <c:v>193.25725439418682</c:v>
                </c:pt>
                <c:pt idx="4">
                  <c:v>188.53446504288218</c:v>
                </c:pt>
                <c:pt idx="5">
                  <c:v>184.45760242008376</c:v>
                </c:pt>
                <c:pt idx="6">
                  <c:v>180.12111343667485</c:v>
                </c:pt>
                <c:pt idx="7">
                  <c:v>174.43026713995411</c:v>
                </c:pt>
                <c:pt idx="8">
                  <c:v>169.9899705917351</c:v>
                </c:pt>
                <c:pt idx="9">
                  <c:v>165.62241732542986</c:v>
                </c:pt>
                <c:pt idx="10">
                  <c:v>160.44668356705068</c:v>
                </c:pt>
                <c:pt idx="11">
                  <c:v>155.03635602548798</c:v>
                </c:pt>
                <c:pt idx="12">
                  <c:v>150.29051155884326</c:v>
                </c:pt>
                <c:pt idx="13">
                  <c:v>145.25636295497924</c:v>
                </c:pt>
                <c:pt idx="14">
                  <c:v>139.4986140812691</c:v>
                </c:pt>
                <c:pt idx="15">
                  <c:v>134.1286266704044</c:v>
                </c:pt>
                <c:pt idx="16">
                  <c:v>126.33632245072251</c:v>
                </c:pt>
                <c:pt idx="17">
                  <c:v>117.69067360257037</c:v>
                </c:pt>
                <c:pt idx="18">
                  <c:v>107.87719260393966</c:v>
                </c:pt>
                <c:pt idx="19">
                  <c:v>99.960015993602568</c:v>
                </c:pt>
                <c:pt idx="20">
                  <c:v>90.053581881219316</c:v>
                </c:pt>
                <c:pt idx="21">
                  <c:v>92.804840700490942</c:v>
                </c:pt>
                <c:pt idx="22">
                  <c:v>85.742703295949511</c:v>
                </c:pt>
                <c:pt idx="23">
                  <c:v>80.131415521455182</c:v>
                </c:pt>
                <c:pt idx="24">
                  <c:v>71.246891854342863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53A-4DB0-8A8E-862B06C0C127}"/>
            </c:ext>
          </c:extLst>
        </c:ser>
        <c:ser>
          <c:idx val="2"/>
          <c:order val="2"/>
          <c:tx>
            <c:strRef>
              <c:f>Feuil1!$AD$242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Feuil1!$AD$243:$AD$267</c:f>
              <c:numCache>
                <c:formatCode>0.00E+00</c:formatCode>
                <c:ptCount val="25"/>
                <c:pt idx="0">
                  <c:v>206.73971469919371</c:v>
                </c:pt>
                <c:pt idx="1">
                  <c:v>203.25946884235603</c:v>
                </c:pt>
                <c:pt idx="2">
                  <c:v>195.71386632742932</c:v>
                </c:pt>
                <c:pt idx="3">
                  <c:v>193.60896796739627</c:v>
                </c:pt>
                <c:pt idx="4">
                  <c:v>189.43268698900533</c:v>
                </c:pt>
                <c:pt idx="5">
                  <c:v>185.42727078871491</c:v>
                </c:pt>
                <c:pt idx="6">
                  <c:v>180.16232625595663</c:v>
                </c:pt>
                <c:pt idx="7">
                  <c:v>175.28176543794152</c:v>
                </c:pt>
                <c:pt idx="8">
                  <c:v>171.16107112598309</c:v>
                </c:pt>
                <c:pt idx="9">
                  <c:v>165.32204734823438</c:v>
                </c:pt>
                <c:pt idx="10">
                  <c:v>159.03307888040712</c:v>
                </c:pt>
                <c:pt idx="11">
                  <c:v>154.71493772723755</c:v>
                </c:pt>
                <c:pt idx="12">
                  <c:v>150.52714606552146</c:v>
                </c:pt>
                <c:pt idx="13">
                  <c:v>145.59262020126724</c:v>
                </c:pt>
                <c:pt idx="14">
                  <c:v>140.41847513961105</c:v>
                </c:pt>
                <c:pt idx="15">
                  <c:v>134.73457289140393</c:v>
                </c:pt>
                <c:pt idx="16">
                  <c:v>126.40467191667405</c:v>
                </c:pt>
                <c:pt idx="17">
                  <c:v>115.16067216981131</c:v>
                </c:pt>
                <c:pt idx="18">
                  <c:v>107.46991111163652</c:v>
                </c:pt>
                <c:pt idx="19">
                  <c:v>96.08455440787894</c:v>
                </c:pt>
                <c:pt idx="20">
                  <c:v>89.182199233033103</c:v>
                </c:pt>
                <c:pt idx="21">
                  <c:v>90.264927562395627</c:v>
                </c:pt>
                <c:pt idx="22">
                  <c:v>86.670133472005546</c:v>
                </c:pt>
                <c:pt idx="23">
                  <c:v>81.08853245973954</c:v>
                </c:pt>
                <c:pt idx="24">
                  <c:v>63.082726687778347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53A-4DB0-8A8E-862B06C0C127}"/>
            </c:ext>
          </c:extLst>
        </c:ser>
        <c:ser>
          <c:idx val="3"/>
          <c:order val="3"/>
          <c:tx>
            <c:strRef>
              <c:f>Feuil1!$AE$242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Feuil1!$AE$243:$AE$267</c:f>
              <c:numCache>
                <c:formatCode>0.00E+00</c:formatCode>
                <c:ptCount val="25"/>
                <c:pt idx="0">
                  <c:v>208.15250084822145</c:v>
                </c:pt>
                <c:pt idx="1">
                  <c:v>203.74358462387914</c:v>
                </c:pt>
                <c:pt idx="2">
                  <c:v>198.87713966942644</c:v>
                </c:pt>
                <c:pt idx="3">
                  <c:v>194.44736115486174</c:v>
                </c:pt>
                <c:pt idx="4">
                  <c:v>190.10611723464038</c:v>
                </c:pt>
                <c:pt idx="5">
                  <c:v>185.42727078871491</c:v>
                </c:pt>
                <c:pt idx="6">
                  <c:v>179.83185721350537</c:v>
                </c:pt>
                <c:pt idx="7">
                  <c:v>175.46537804893029</c:v>
                </c:pt>
                <c:pt idx="8">
                  <c:v>170.44689471324867</c:v>
                </c:pt>
                <c:pt idx="9">
                  <c:v>165.40873325029816</c:v>
                </c:pt>
                <c:pt idx="10">
                  <c:v>160.45234725738803</c:v>
                </c:pt>
                <c:pt idx="11">
                  <c:v>156.1626465196031</c:v>
                </c:pt>
                <c:pt idx="12">
                  <c:v>151.09163707788775</c:v>
                </c:pt>
                <c:pt idx="13">
                  <c:v>144.65123141593307</c:v>
                </c:pt>
                <c:pt idx="14">
                  <c:v>140.93181296093513</c:v>
                </c:pt>
                <c:pt idx="15">
                  <c:v>135.65944054046722</c:v>
                </c:pt>
                <c:pt idx="16">
                  <c:v>124.44420108689565</c:v>
                </c:pt>
                <c:pt idx="17">
                  <c:v>119.23470397600043</c:v>
                </c:pt>
                <c:pt idx="18">
                  <c:v>104.61432881538919</c:v>
                </c:pt>
                <c:pt idx="19">
                  <c:v>89.564002436140868</c:v>
                </c:pt>
                <c:pt idx="20">
                  <c:v>93.727739661830313</c:v>
                </c:pt>
                <c:pt idx="21">
                  <c:v>93.170595360104343</c:v>
                </c:pt>
                <c:pt idx="22">
                  <c:v>87.172558078716818</c:v>
                </c:pt>
                <c:pt idx="23">
                  <c:v>82.436832776884714</c:v>
                </c:pt>
                <c:pt idx="24">
                  <c:v>68.962188032301881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53A-4DB0-8A8E-862B06C0C127}"/>
            </c:ext>
          </c:extLst>
        </c:ser>
        <c:ser>
          <c:idx val="4"/>
          <c:order val="4"/>
          <c:tx>
            <c:strRef>
              <c:f>Feuil1!$AF$242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Feuil1!$AB$269:$AH$269</c:f>
                <c:numCache>
                  <c:formatCode>General</c:formatCode>
                  <c:ptCount val="7"/>
                </c:numCache>
              </c:numRef>
            </c:plus>
            <c:minus>
              <c:numRef>
                <c:f>Feuil1!$AB$269:$AH$269</c:f>
                <c:numCache>
                  <c:formatCode>General</c:formatCode>
                  <c:ptCount val="7"/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Feuil1!$AF$243:$AF$267</c:f>
              <c:numCache>
                <c:formatCode>0.00E+00</c:formatCode>
                <c:ptCount val="25"/>
                <c:pt idx="0">
                  <c:v>208.5579676443169</c:v>
                </c:pt>
                <c:pt idx="1">
                  <c:v>203.6543740886467</c:v>
                </c:pt>
                <c:pt idx="2">
                  <c:v>199.58566016948814</c:v>
                </c:pt>
                <c:pt idx="3">
                  <c:v>195.15431827717771</c:v>
                </c:pt>
                <c:pt idx="4">
                  <c:v>190.31306499191172</c:v>
                </c:pt>
                <c:pt idx="5">
                  <c:v>185.98941720216123</c:v>
                </c:pt>
                <c:pt idx="6">
                  <c:v>181.4707478228047</c:v>
                </c:pt>
                <c:pt idx="7">
                  <c:v>176.0789678955218</c:v>
                </c:pt>
                <c:pt idx="8">
                  <c:v>171.53835597639633</c:v>
                </c:pt>
                <c:pt idx="9">
                  <c:v>166.64361430002185</c:v>
                </c:pt>
                <c:pt idx="10">
                  <c:v>161.18555197186348</c:v>
                </c:pt>
                <c:pt idx="11">
                  <c:v>156.50431951921874</c:v>
                </c:pt>
                <c:pt idx="12">
                  <c:v>152.33406250571252</c:v>
                </c:pt>
                <c:pt idx="13">
                  <c:v>146.08563539947116</c:v>
                </c:pt>
                <c:pt idx="14">
                  <c:v>140.87086367926523</c:v>
                </c:pt>
                <c:pt idx="15">
                  <c:v>135.25430514453276</c:v>
                </c:pt>
                <c:pt idx="16">
                  <c:v>124.48416872584231</c:v>
                </c:pt>
                <c:pt idx="17">
                  <c:v>118.75596006474575</c:v>
                </c:pt>
                <c:pt idx="18">
                  <c:v>102.26276827358971</c:v>
                </c:pt>
                <c:pt idx="19">
                  <c:v>94.130936132159846</c:v>
                </c:pt>
                <c:pt idx="20">
                  <c:v>92.36424764702079</c:v>
                </c:pt>
                <c:pt idx="21">
                  <c:v>96.727701846531829</c:v>
                </c:pt>
                <c:pt idx="22">
                  <c:v>88.920505068468785</c:v>
                </c:pt>
                <c:pt idx="23">
                  <c:v>83.838460055165712</c:v>
                </c:pt>
                <c:pt idx="24">
                  <c:v>73.961761769165349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53A-4DB0-8A8E-862B06C0C127}"/>
            </c:ext>
          </c:extLst>
        </c:ser>
        <c:ser>
          <c:idx val="5"/>
          <c:order val="5"/>
          <c:tx>
            <c:strRef>
              <c:f>Feuil1!$AG$242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Feuil1!$AG$243:$AG$267</c:f>
              <c:numCache>
                <c:formatCode>0.00E+00</c:formatCode>
                <c:ptCount val="25"/>
                <c:pt idx="0">
                  <c:v>209.2238423121745</c:v>
                </c:pt>
                <c:pt idx="1">
                  <c:v>205.01255701911745</c:v>
                </c:pt>
                <c:pt idx="2">
                  <c:v>200.47432224643504</c:v>
                </c:pt>
                <c:pt idx="3">
                  <c:v>195.98159340874702</c:v>
                </c:pt>
                <c:pt idx="4">
                  <c:v>190.59417734788201</c:v>
                </c:pt>
                <c:pt idx="5">
                  <c:v>186.25026075036507</c:v>
                </c:pt>
                <c:pt idx="6">
                  <c:v>181.72467621205817</c:v>
                </c:pt>
                <c:pt idx="7">
                  <c:v>175.42259302660111</c:v>
                </c:pt>
                <c:pt idx="8">
                  <c:v>172.2000275520044</c:v>
                </c:pt>
                <c:pt idx="9">
                  <c:v>166.9945325990027</c:v>
                </c:pt>
                <c:pt idx="10">
                  <c:v>161.70501770669944</c:v>
                </c:pt>
                <c:pt idx="11">
                  <c:v>156.91517322650549</c:v>
                </c:pt>
                <c:pt idx="12">
                  <c:v>150.87097815689981</c:v>
                </c:pt>
                <c:pt idx="13">
                  <c:v>145.5116918644413</c:v>
                </c:pt>
                <c:pt idx="14">
                  <c:v>140.26957005974083</c:v>
                </c:pt>
                <c:pt idx="15">
                  <c:v>134.66961503343845</c:v>
                </c:pt>
                <c:pt idx="16">
                  <c:v>124.48416872584231</c:v>
                </c:pt>
                <c:pt idx="17">
                  <c:v>116.68788441364921</c:v>
                </c:pt>
                <c:pt idx="18">
                  <c:v>106.69170365312395</c:v>
                </c:pt>
                <c:pt idx="19">
                  <c:v>94.317377976892246</c:v>
                </c:pt>
                <c:pt idx="20">
                  <c:v>100.57731378110353</c:v>
                </c:pt>
                <c:pt idx="21">
                  <c:v>94.876660341555962</c:v>
                </c:pt>
                <c:pt idx="22">
                  <c:v>88.39232047519711</c:v>
                </c:pt>
                <c:pt idx="23">
                  <c:v>83.184294805140794</c:v>
                </c:pt>
                <c:pt idx="24">
                  <c:v>72.460092603998348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53A-4DB0-8A8E-862B06C0C127}"/>
            </c:ext>
          </c:extLst>
        </c:ser>
        <c:ser>
          <c:idx val="6"/>
          <c:order val="6"/>
          <c:tx>
            <c:strRef>
              <c:f>Feuil1!$AH$242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Feuil1!$AH$243:$AH$267</c:f>
              <c:numCache>
                <c:formatCode>0.00E+00</c:formatCode>
                <c:ptCount val="25"/>
                <c:pt idx="0">
                  <c:v>209.72362620538655</c:v>
                </c:pt>
                <c:pt idx="1">
                  <c:v>205.70502311095936</c:v>
                </c:pt>
                <c:pt idx="2">
                  <c:v>200.97190010892675</c:v>
                </c:pt>
                <c:pt idx="3">
                  <c:v>196.65683382497545</c:v>
                </c:pt>
                <c:pt idx="4">
                  <c:v>192.49463421207133</c:v>
                </c:pt>
                <c:pt idx="5">
                  <c:v>186.38807861849156</c:v>
                </c:pt>
                <c:pt idx="6">
                  <c:v>181.96772620408046</c:v>
                </c:pt>
                <c:pt idx="7">
                  <c:v>177.14697707540969</c:v>
                </c:pt>
                <c:pt idx="8">
                  <c:v>171.65672774213041</c:v>
                </c:pt>
                <c:pt idx="9">
                  <c:v>167.14581801163337</c:v>
                </c:pt>
                <c:pt idx="10">
                  <c:v>161.83717561761114</c:v>
                </c:pt>
                <c:pt idx="11">
                  <c:v>156.80912252751216</c:v>
                </c:pt>
                <c:pt idx="12">
                  <c:v>152.20005174801761</c:v>
                </c:pt>
                <c:pt idx="13">
                  <c:v>145.48036160598681</c:v>
                </c:pt>
                <c:pt idx="14">
                  <c:v>140.70040662417514</c:v>
                </c:pt>
                <c:pt idx="15">
                  <c:v>135.70362328674176</c:v>
                </c:pt>
                <c:pt idx="16">
                  <c:v>123.33421722855681</c:v>
                </c:pt>
                <c:pt idx="17">
                  <c:v>125.36041118214868</c:v>
                </c:pt>
                <c:pt idx="18">
                  <c:v>105.75967172197899</c:v>
                </c:pt>
                <c:pt idx="19">
                  <c:v>102.6472731751881</c:v>
                </c:pt>
                <c:pt idx="20">
                  <c:v>101.59225541918488</c:v>
                </c:pt>
                <c:pt idx="21">
                  <c:v>94.419790388065337</c:v>
                </c:pt>
                <c:pt idx="22">
                  <c:v>90.285301552907185</c:v>
                </c:pt>
                <c:pt idx="23">
                  <c:v>82.337054968217899</c:v>
                </c:pt>
                <c:pt idx="24">
                  <c:v>70.847620936888944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53A-4DB0-8A8E-862B06C0C127}"/>
            </c:ext>
          </c:extLst>
        </c:ser>
        <c:ser>
          <c:idx val="7"/>
          <c:order val="7"/>
          <c:tx>
            <c:strRef>
              <c:f>Feuil1!$AI$242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Feuil1!$AI$243:$AI$267</c:f>
              <c:numCache>
                <c:formatCode>0.00E+00</c:formatCode>
                <c:ptCount val="25"/>
                <c:pt idx="0">
                  <c:v>210.73350009377643</c:v>
                </c:pt>
                <c:pt idx="1">
                  <c:v>206.34426063756248</c:v>
                </c:pt>
                <c:pt idx="2">
                  <c:v>202.06796353885665</c:v>
                </c:pt>
                <c:pt idx="3">
                  <c:v>197.60112237437508</c:v>
                </c:pt>
                <c:pt idx="4">
                  <c:v>192.0768307322929</c:v>
                </c:pt>
                <c:pt idx="5">
                  <c:v>187.65704548994438</c:v>
                </c:pt>
                <c:pt idx="6">
                  <c:v>182.73083930101799</c:v>
                </c:pt>
                <c:pt idx="7">
                  <c:v>177.72564492193402</c:v>
                </c:pt>
                <c:pt idx="8">
                  <c:v>173.26127974246444</c:v>
                </c:pt>
                <c:pt idx="9">
                  <c:v>168.26178842089678</c:v>
                </c:pt>
                <c:pt idx="10">
                  <c:v>162.65849036655092</c:v>
                </c:pt>
                <c:pt idx="11">
                  <c:v>157.71999968456001</c:v>
                </c:pt>
                <c:pt idx="12">
                  <c:v>152.04685475876246</c:v>
                </c:pt>
                <c:pt idx="13">
                  <c:v>147.24222671474618</c:v>
                </c:pt>
                <c:pt idx="14">
                  <c:v>140.7000106932008</c:v>
                </c:pt>
                <c:pt idx="15">
                  <c:v>135.88895154879432</c:v>
                </c:pt>
                <c:pt idx="16">
                  <c:v>122.86340538043426</c:v>
                </c:pt>
                <c:pt idx="17">
                  <c:v>116.22460637631437</c:v>
                </c:pt>
                <c:pt idx="18">
                  <c:v>102.72984003936607</c:v>
                </c:pt>
                <c:pt idx="19">
                  <c:v>104.81850675555275</c:v>
                </c:pt>
                <c:pt idx="20">
                  <c:v>101.75817779595857</c:v>
                </c:pt>
                <c:pt idx="21">
                  <c:v>97.629554418713639</c:v>
                </c:pt>
                <c:pt idx="22">
                  <c:v>89.731970603806431</c:v>
                </c:pt>
                <c:pt idx="23">
                  <c:v>80.017924014979357</c:v>
                </c:pt>
                <c:pt idx="24">
                  <c:v>72.398190045248867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53A-4DB0-8A8E-862B06C0C127}"/>
            </c:ext>
          </c:extLst>
        </c:ser>
        <c:ser>
          <c:idx val="8"/>
          <c:order val="8"/>
          <c:tx>
            <c:strRef>
              <c:f>Feuil1!$AJ$242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Feuil1!$AJ$243:$AJ$267</c:f>
              <c:numCache>
                <c:formatCode>0.00E+00</c:formatCode>
                <c:ptCount val="25"/>
                <c:pt idx="0">
                  <c:v>211.71279888554383</c:v>
                </c:pt>
                <c:pt idx="1">
                  <c:v>207.66922445928125</c:v>
                </c:pt>
                <c:pt idx="2">
                  <c:v>202.71146860404775</c:v>
                </c:pt>
                <c:pt idx="3">
                  <c:v>198.29073387400607</c:v>
                </c:pt>
                <c:pt idx="4">
                  <c:v>193.60334546580964</c:v>
                </c:pt>
                <c:pt idx="5">
                  <c:v>188.89558418792845</c:v>
                </c:pt>
                <c:pt idx="6">
                  <c:v>184.24858819519295</c:v>
                </c:pt>
                <c:pt idx="7">
                  <c:v>179.45427953593122</c:v>
                </c:pt>
                <c:pt idx="8">
                  <c:v>175.05562392450199</c:v>
                </c:pt>
                <c:pt idx="9">
                  <c:v>169.72453707632513</c:v>
                </c:pt>
                <c:pt idx="10">
                  <c:v>163.56707067733126</c:v>
                </c:pt>
                <c:pt idx="11">
                  <c:v>159.5779482424883</c:v>
                </c:pt>
                <c:pt idx="12">
                  <c:v>153.95510669088893</c:v>
                </c:pt>
                <c:pt idx="13">
                  <c:v>148.91367474275165</c:v>
                </c:pt>
                <c:pt idx="14">
                  <c:v>144.83056272466843</c:v>
                </c:pt>
                <c:pt idx="15">
                  <c:v>138.73570155175884</c:v>
                </c:pt>
                <c:pt idx="16">
                  <c:v>126.98573950145399</c:v>
                </c:pt>
                <c:pt idx="17">
                  <c:v>119.66804085466914</c:v>
                </c:pt>
                <c:pt idx="18">
                  <c:v>103.46536548623033</c:v>
                </c:pt>
                <c:pt idx="19">
                  <c:v>99.196508282908439</c:v>
                </c:pt>
                <c:pt idx="20">
                  <c:v>105.79715511449896</c:v>
                </c:pt>
                <c:pt idx="21">
                  <c:v>95.863490389685097</c:v>
                </c:pt>
                <c:pt idx="22">
                  <c:v>88.731144631765744</c:v>
                </c:pt>
                <c:pt idx="23">
                  <c:v>84.864429074553399</c:v>
                </c:pt>
                <c:pt idx="24">
                  <c:v>72.681285295849179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C53A-4DB0-8A8E-862B06C0C127}"/>
            </c:ext>
          </c:extLst>
        </c:ser>
        <c:ser>
          <c:idx val="9"/>
          <c:order val="9"/>
          <c:tx>
            <c:strRef>
              <c:f>Feuil1!$AK$242</c:f>
              <c:strCache>
                <c:ptCount val="1"/>
                <c:pt idx="0">
                  <c:v>ESNII+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</c:spPr>
          </c:marker>
          <c:xVal>
            <c:numRef>
              <c:f>Feuil1!$AA$243:$AA$267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Feuil1!$AK$243:$AK$263</c:f>
              <c:numCache>
                <c:formatCode>0.00E+00</c:formatCode>
                <c:ptCount val="21"/>
                <c:pt idx="0">
                  <c:v>202.55119853545955</c:v>
                </c:pt>
                <c:pt idx="1">
                  <c:v>199.02593257233696</c:v>
                </c:pt>
                <c:pt idx="2">
                  <c:v>195.38491022041566</c:v>
                </c:pt>
                <c:pt idx="3">
                  <c:v>191.62667040329549</c:v>
                </c:pt>
                <c:pt idx="4">
                  <c:v>187.74991758891258</c:v>
                </c:pt>
                <c:pt idx="5">
                  <c:v>183.75351112068836</c:v>
                </c:pt>
                <c:pt idx="6">
                  <c:v>179.63645680754919</c:v>
                </c:pt>
                <c:pt idx="7">
                  <c:v>175.39790066247647</c:v>
                </c:pt>
                <c:pt idx="8">
                  <c:v>171.03712474170311</c:v>
                </c:pt>
                <c:pt idx="9">
                  <c:v>166.55354510098772</c:v>
                </c:pt>
                <c:pt idx="10">
                  <c:v>161.94671195502664</c:v>
                </c:pt>
                <c:pt idx="11">
                  <c:v>157.21631220511728</c:v>
                </c:pt>
                <c:pt idx="12">
                  <c:v>152.36217459387831</c:v>
                </c:pt>
                <c:pt idx="13">
                  <c:v>147.38427786091853</c:v>
                </c:pt>
                <c:pt idx="14">
                  <c:v>142.28276241892632</c:v>
                </c:pt>
                <c:pt idx="15">
                  <c:v>137.05794625838641</c:v>
                </c:pt>
                <c:pt idx="16">
                  <c:v>126.24070465989948</c:v>
                </c:pt>
                <c:pt idx="17">
                  <c:v>117.80969654863961</c:v>
                </c:pt>
                <c:pt idx="18">
                  <c:v>109.1111857544109</c:v>
                </c:pt>
                <c:pt idx="19">
                  <c:v>100.15200482682616</c:v>
                </c:pt>
                <c:pt idx="20">
                  <c:v>90.941814086043721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53A-4DB0-8A8E-862B06C0C127}"/>
            </c:ext>
          </c:extLst>
        </c:ser>
        <c:ser>
          <c:idx val="10"/>
          <c:order val="10"/>
          <c:tx>
            <c:strRef>
              <c:f>Feuil1!$AM$241</c:f>
              <c:strCache>
                <c:ptCount val="1"/>
                <c:pt idx="0">
                  <c:v>Browning_UO2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Feuil1!$AM$242:$AM$257</c:f>
              <c:numCache>
                <c:formatCode>General</c:formatCode>
                <c:ptCount val="16"/>
                <c:pt idx="0">
                  <c:v>302.61660978399999</c:v>
                </c:pt>
                <c:pt idx="1">
                  <c:v>393.62912400499999</c:v>
                </c:pt>
                <c:pt idx="2">
                  <c:v>496.018202503</c:v>
                </c:pt>
                <c:pt idx="3">
                  <c:v>630.26166097800001</c:v>
                </c:pt>
                <c:pt idx="4">
                  <c:v>744.02730375399995</c:v>
                </c:pt>
                <c:pt idx="5">
                  <c:v>869.16951080800004</c:v>
                </c:pt>
                <c:pt idx="6">
                  <c:v>996.58703071699995</c:v>
                </c:pt>
                <c:pt idx="7">
                  <c:v>1126.2798634799999</c:v>
                </c:pt>
                <c:pt idx="8">
                  <c:v>1240.0455062599999</c:v>
                </c:pt>
                <c:pt idx="9">
                  <c:v>1376.5642775900001</c:v>
                </c:pt>
                <c:pt idx="10">
                  <c:v>1488.0546075100001</c:v>
                </c:pt>
                <c:pt idx="11">
                  <c:v>1597.2696245699999</c:v>
                </c:pt>
              </c:numCache>
            </c:numRef>
          </c:xVal>
          <c:yVal>
            <c:numRef>
              <c:f>Feuil1!$AN$242:$AN$257</c:f>
              <c:numCache>
                <c:formatCode>General</c:formatCode>
                <c:ptCount val="16"/>
                <c:pt idx="0">
                  <c:v>201.304547257</c:v>
                </c:pt>
                <c:pt idx="1">
                  <c:v>199.26998219699999</c:v>
                </c:pt>
                <c:pt idx="2">
                  <c:v>195.52893249499999</c:v>
                </c:pt>
                <c:pt idx="3">
                  <c:v>191.10995358700001</c:v>
                </c:pt>
                <c:pt idx="4">
                  <c:v>186.687476191</c:v>
                </c:pt>
                <c:pt idx="5">
                  <c:v>182.26694239899999</c:v>
                </c:pt>
                <c:pt idx="6">
                  <c:v>177.50511168</c:v>
                </c:pt>
                <c:pt idx="7">
                  <c:v>172.06029838200001</c:v>
                </c:pt>
                <c:pt idx="8">
                  <c:v>167.63782098600001</c:v>
                </c:pt>
                <c:pt idx="9">
                  <c:v>161.85248820199999</c:v>
                </c:pt>
                <c:pt idx="10">
                  <c:v>156.40456513800001</c:v>
                </c:pt>
                <c:pt idx="11">
                  <c:v>151.98131029999999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954-4BB6-A65E-E2D861966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20288"/>
        <c:axId val="346621824"/>
      </c:scatterChart>
      <c:valAx>
        <c:axId val="346620288"/>
        <c:scaling>
          <c:orientation val="minMax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6621824"/>
        <c:crosses val="autoZero"/>
        <c:crossBetween val="midCat"/>
      </c:valAx>
      <c:valAx>
        <c:axId val="346621824"/>
        <c:scaling>
          <c:orientation val="minMax"/>
        </c:scaling>
        <c:delete val="0"/>
        <c:axPos val="l"/>
        <c:numFmt formatCode="0.00E+00" sourceLinked="1"/>
        <c:majorTickMark val="out"/>
        <c:minorTickMark val="none"/>
        <c:tickLblPos val="nextTo"/>
        <c:crossAx val="346620288"/>
        <c:crosses val="autoZero"/>
        <c:crossBetween val="midCat"/>
        <c:maj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Feuil2!$A$18</c:f>
              <c:strCache>
                <c:ptCount val="1"/>
                <c:pt idx="0">
                  <c:v>a (A)</c:v>
                </c:pt>
              </c:strCache>
            </c:strRef>
          </c:tx>
          <c:spPr>
            <a:ln w="28575">
              <a:noFill/>
              <a:prstDash val="sysDot"/>
            </a:ln>
          </c:spPr>
          <c:marker>
            <c:symbol val="diamond"/>
            <c:size val="2"/>
          </c:marker>
          <c:errBars>
            <c:errDir val="y"/>
            <c:errBarType val="minus"/>
            <c:errValType val="cust"/>
            <c:noEndCap val="0"/>
            <c:plus>
              <c:numRef>
                <c:f>Feuil2!$B$16:$H$16</c:f>
                <c:numCache>
                  <c:formatCode>General</c:formatCode>
                  <c:ptCount val="7"/>
                  <c:pt idx="0">
                    <c:v>2.3115345475050008E-10</c:v>
                  </c:pt>
                  <c:pt idx="1">
                    <c:v>8.2434700889313139E-10</c:v>
                  </c:pt>
                  <c:pt idx="2">
                    <c:v>1.7387633510838692E-9</c:v>
                  </c:pt>
                  <c:pt idx="3">
                    <c:v>3.5645944657644736E-9</c:v>
                  </c:pt>
                  <c:pt idx="4">
                    <c:v>2.0299432609944846E-8</c:v>
                  </c:pt>
                  <c:pt idx="5">
                    <c:v>4.8149779103114317E-9</c:v>
                  </c:pt>
                  <c:pt idx="6">
                    <c:v>1.7777828882537948E-8</c:v>
                  </c:pt>
                </c:numCache>
              </c:numRef>
            </c:plus>
            <c:minus>
              <c:numRef>
                <c:f>Feuil2!$B$16:$H$16</c:f>
                <c:numCache>
                  <c:formatCode>General</c:formatCode>
                  <c:ptCount val="7"/>
                  <c:pt idx="0">
                    <c:v>2.3115345475050008E-10</c:v>
                  </c:pt>
                  <c:pt idx="1">
                    <c:v>8.2434700889313139E-10</c:v>
                  </c:pt>
                  <c:pt idx="2">
                    <c:v>1.7387633510838692E-9</c:v>
                  </c:pt>
                  <c:pt idx="3">
                    <c:v>3.5645944657644736E-9</c:v>
                  </c:pt>
                  <c:pt idx="4">
                    <c:v>2.0299432609944846E-8</c:v>
                  </c:pt>
                  <c:pt idx="5">
                    <c:v>4.8149779103114317E-9</c:v>
                  </c:pt>
                  <c:pt idx="6">
                    <c:v>1.7777828882537948E-8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Feuil2!$B$5:$G$5</c:f>
              <c:numCache>
                <c:formatCode>General</c:formatCode>
                <c:ptCount val="6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</c:numCache>
            </c:numRef>
          </c:xVal>
          <c:yVal>
            <c:numRef>
              <c:f>Feuil2!$B$18:$H$18</c:f>
              <c:numCache>
                <c:formatCode>General</c:formatCode>
                <c:ptCount val="7"/>
                <c:pt idx="0">
                  <c:v>5.433242666110667</c:v>
                </c:pt>
                <c:pt idx="1">
                  <c:v>5.4616530165588424</c:v>
                </c:pt>
                <c:pt idx="2">
                  <c:v>5.4937107547543063</c:v>
                </c:pt>
                <c:pt idx="3">
                  <c:v>5.5310387571567361</c:v>
                </c:pt>
                <c:pt idx="4">
                  <c:v>5.5772886081140625</c:v>
                </c:pt>
                <c:pt idx="5">
                  <c:v>5.6410663371045038</c:v>
                </c:pt>
                <c:pt idx="6">
                  <c:v>5.6926854208452173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3D-4A28-BA84-EEBB2C85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51872"/>
        <c:axId val="339153664"/>
      </c:scatterChart>
      <c:valAx>
        <c:axId val="3391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153664"/>
        <c:crosses val="autoZero"/>
        <c:crossBetween val="midCat"/>
      </c:valAx>
      <c:valAx>
        <c:axId val="33915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9151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Feuil1!$P$33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Feuil1!$P$34:$P$58</c:f>
              <c:numCache>
                <c:formatCode>0.00E+00</c:formatCode>
                <c:ptCount val="25"/>
                <c:pt idx="0">
                  <c:v>2.4626000000000001E-5</c:v>
                </c:pt>
                <c:pt idx="1">
                  <c:v>2.4700499999999998E-5</c:v>
                </c:pt>
                <c:pt idx="2">
                  <c:v>2.4776000000000001E-5</c:v>
                </c:pt>
                <c:pt idx="3">
                  <c:v>2.4853100000000001E-5</c:v>
                </c:pt>
                <c:pt idx="4">
                  <c:v>2.4932100000000001E-5</c:v>
                </c:pt>
                <c:pt idx="5">
                  <c:v>2.5012999999999999E-5</c:v>
                </c:pt>
                <c:pt idx="6">
                  <c:v>2.5096399999999999E-5</c:v>
                </c:pt>
                <c:pt idx="7">
                  <c:v>2.51819E-5</c:v>
                </c:pt>
                <c:pt idx="8">
                  <c:v>2.5269199999999999E-5</c:v>
                </c:pt>
                <c:pt idx="9">
                  <c:v>2.53597E-5</c:v>
                </c:pt>
                <c:pt idx="10">
                  <c:v>2.5452E-5</c:v>
                </c:pt>
                <c:pt idx="11">
                  <c:v>2.5548999999999999E-5</c:v>
                </c:pt>
                <c:pt idx="12">
                  <c:v>2.5647500000000001E-5</c:v>
                </c:pt>
                <c:pt idx="13">
                  <c:v>2.57503E-5</c:v>
                </c:pt>
                <c:pt idx="14">
                  <c:v>2.5855900000000001E-5</c:v>
                </c:pt>
                <c:pt idx="15">
                  <c:v>2.5967000000000001E-5</c:v>
                </c:pt>
                <c:pt idx="16">
                  <c:v>2.62015E-5</c:v>
                </c:pt>
                <c:pt idx="17">
                  <c:v>2.6398100000000001E-5</c:v>
                </c:pt>
                <c:pt idx="18">
                  <c:v>2.6605E-5</c:v>
                </c:pt>
                <c:pt idx="19">
                  <c:v>2.6844700000000001E-5</c:v>
                </c:pt>
                <c:pt idx="20">
                  <c:v>2.71827E-5</c:v>
                </c:pt>
                <c:pt idx="21">
                  <c:v>2.7591300000000001E-5</c:v>
                </c:pt>
                <c:pt idx="22">
                  <c:v>2.7843899999999999E-5</c:v>
                </c:pt>
                <c:pt idx="23">
                  <c:v>2.8076899999999999E-5</c:v>
                </c:pt>
                <c:pt idx="24">
                  <c:v>2.8411999999999998E-5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919-4FB8-B2B1-FB00A9792B09}"/>
            </c:ext>
          </c:extLst>
        </c:ser>
        <c:ser>
          <c:idx val="1"/>
          <c:order val="1"/>
          <c:tx>
            <c:strRef>
              <c:f>Feuil1!$Q$33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Feuil1!$Q$34:$Q$58</c:f>
              <c:numCache>
                <c:formatCode>0.00E+00</c:formatCode>
                <c:ptCount val="25"/>
                <c:pt idx="0">
                  <c:v>2.4505519999999999E-5</c:v>
                </c:pt>
                <c:pt idx="1">
                  <c:v>2.4578699999999999E-5</c:v>
                </c:pt>
                <c:pt idx="2">
                  <c:v>2.4654000000000001E-5</c:v>
                </c:pt>
                <c:pt idx="3">
                  <c:v>2.4731100000000001E-5</c:v>
                </c:pt>
                <c:pt idx="4">
                  <c:v>2.48096E-5</c:v>
                </c:pt>
                <c:pt idx="5">
                  <c:v>2.4890699999999999E-5</c:v>
                </c:pt>
                <c:pt idx="6">
                  <c:v>2.4973500000000001E-5</c:v>
                </c:pt>
                <c:pt idx="7">
                  <c:v>2.50583E-5</c:v>
                </c:pt>
                <c:pt idx="8">
                  <c:v>2.51462E-5</c:v>
                </c:pt>
                <c:pt idx="9">
                  <c:v>2.5236600000000002E-5</c:v>
                </c:pt>
                <c:pt idx="10">
                  <c:v>2.533E-5</c:v>
                </c:pt>
                <c:pt idx="11">
                  <c:v>2.5425499999999999E-5</c:v>
                </c:pt>
                <c:pt idx="12">
                  <c:v>2.55247E-5</c:v>
                </c:pt>
                <c:pt idx="13">
                  <c:v>2.5627100000000001E-5</c:v>
                </c:pt>
                <c:pt idx="14">
                  <c:v>2.57334E-5</c:v>
                </c:pt>
                <c:pt idx="15">
                  <c:v>2.5843800000000001E-5</c:v>
                </c:pt>
                <c:pt idx="16">
                  <c:v>2.6078500000000001E-5</c:v>
                </c:pt>
                <c:pt idx="17">
                  <c:v>2.6268500000000001E-5</c:v>
                </c:pt>
                <c:pt idx="18">
                  <c:v>2.6478999999999998E-5</c:v>
                </c:pt>
                <c:pt idx="19">
                  <c:v>2.67392E-5</c:v>
                </c:pt>
                <c:pt idx="20">
                  <c:v>2.70824E-5</c:v>
                </c:pt>
                <c:pt idx="21">
                  <c:v>2.7458999999999999E-5</c:v>
                </c:pt>
                <c:pt idx="22">
                  <c:v>2.7696100000000001E-5</c:v>
                </c:pt>
                <c:pt idx="23">
                  <c:v>2.79276E-5</c:v>
                </c:pt>
                <c:pt idx="24">
                  <c:v>2.82507E-5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919-4FB8-B2B1-FB00A9792B09}"/>
            </c:ext>
          </c:extLst>
        </c:ser>
        <c:ser>
          <c:idx val="2"/>
          <c:order val="2"/>
          <c:tx>
            <c:strRef>
              <c:f>Feuil1!$R$33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Feuil1!$R$34:$R$58</c:f>
              <c:numCache>
                <c:formatCode>0.00E+00</c:formatCode>
                <c:ptCount val="25"/>
                <c:pt idx="0">
                  <c:v>2.4383E-5</c:v>
                </c:pt>
                <c:pt idx="1">
                  <c:v>2.44569E-5</c:v>
                </c:pt>
                <c:pt idx="2">
                  <c:v>2.4532199999999999E-5</c:v>
                </c:pt>
                <c:pt idx="3">
                  <c:v>2.46084E-5</c:v>
                </c:pt>
                <c:pt idx="4">
                  <c:v>2.4686699999999999E-5</c:v>
                </c:pt>
                <c:pt idx="5">
                  <c:v>2.47678E-5</c:v>
                </c:pt>
                <c:pt idx="6">
                  <c:v>2.4850100000000001E-5</c:v>
                </c:pt>
                <c:pt idx="7">
                  <c:v>2.4935100000000001E-5</c:v>
                </c:pt>
                <c:pt idx="8">
                  <c:v>2.50226E-5</c:v>
                </c:pt>
                <c:pt idx="9">
                  <c:v>2.5112700000000001E-5</c:v>
                </c:pt>
                <c:pt idx="10">
                  <c:v>2.52035E-5</c:v>
                </c:pt>
                <c:pt idx="11">
                  <c:v>2.53053E-5</c:v>
                </c:pt>
                <c:pt idx="12">
                  <c:v>2.53996E-5</c:v>
                </c:pt>
                <c:pt idx="13">
                  <c:v>2.5502300000000001E-5</c:v>
                </c:pt>
                <c:pt idx="14">
                  <c:v>2.5608700000000001E-5</c:v>
                </c:pt>
                <c:pt idx="15">
                  <c:v>2.5718999999999999E-5</c:v>
                </c:pt>
                <c:pt idx="16">
                  <c:v>2.5952299999999999E-5</c:v>
                </c:pt>
                <c:pt idx="17">
                  <c:v>2.6142100000000002E-5</c:v>
                </c:pt>
                <c:pt idx="18">
                  <c:v>2.6376800000000001E-5</c:v>
                </c:pt>
                <c:pt idx="19">
                  <c:v>2.6620600000000001E-5</c:v>
                </c:pt>
                <c:pt idx="20">
                  <c:v>2.6971700000000001E-5</c:v>
                </c:pt>
                <c:pt idx="21">
                  <c:v>2.7324499999999999E-5</c:v>
                </c:pt>
                <c:pt idx="22">
                  <c:v>2.7543E-5</c:v>
                </c:pt>
                <c:pt idx="23">
                  <c:v>2.77686E-5</c:v>
                </c:pt>
                <c:pt idx="24">
                  <c:v>2.8120299999999999E-5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919-4FB8-B2B1-FB00A9792B09}"/>
            </c:ext>
          </c:extLst>
        </c:ser>
        <c:ser>
          <c:idx val="3"/>
          <c:order val="3"/>
          <c:tx>
            <c:strRef>
              <c:f>Feuil1!$S$33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Feuil1!$S$34:$S$58</c:f>
              <c:numCache>
                <c:formatCode>0.00E+00</c:formatCode>
                <c:ptCount val="25"/>
                <c:pt idx="0">
                  <c:v>2.4261300000000001E-5</c:v>
                </c:pt>
                <c:pt idx="1">
                  <c:v>2.4334299999999998E-5</c:v>
                </c:pt>
                <c:pt idx="2">
                  <c:v>2.4408899999999999E-5</c:v>
                </c:pt>
                <c:pt idx="3">
                  <c:v>2.44851E-5</c:v>
                </c:pt>
                <c:pt idx="4">
                  <c:v>2.4563099999999999E-5</c:v>
                </c:pt>
                <c:pt idx="5">
                  <c:v>2.4643799999999999E-5</c:v>
                </c:pt>
                <c:pt idx="6">
                  <c:v>2.4726400000000001E-5</c:v>
                </c:pt>
                <c:pt idx="7">
                  <c:v>2.4810599999999999E-5</c:v>
                </c:pt>
                <c:pt idx="8">
                  <c:v>2.4897700000000001E-5</c:v>
                </c:pt>
                <c:pt idx="9">
                  <c:v>2.49873E-5</c:v>
                </c:pt>
                <c:pt idx="10">
                  <c:v>2.508E-5</c:v>
                </c:pt>
                <c:pt idx="11">
                  <c:v>2.5175099999999999E-5</c:v>
                </c:pt>
                <c:pt idx="12">
                  <c:v>2.52746E-5</c:v>
                </c:pt>
                <c:pt idx="13">
                  <c:v>2.5377299999999998E-5</c:v>
                </c:pt>
                <c:pt idx="14">
                  <c:v>2.54833E-5</c:v>
                </c:pt>
                <c:pt idx="15">
                  <c:v>2.55926E-5</c:v>
                </c:pt>
                <c:pt idx="16">
                  <c:v>2.5828100000000001E-5</c:v>
                </c:pt>
                <c:pt idx="17">
                  <c:v>2.60161E-5</c:v>
                </c:pt>
                <c:pt idx="18">
                  <c:v>2.6239799999999999E-5</c:v>
                </c:pt>
                <c:pt idx="19">
                  <c:v>2.6517300000000001E-5</c:v>
                </c:pt>
                <c:pt idx="20">
                  <c:v>2.6849500000000001E-5</c:v>
                </c:pt>
                <c:pt idx="21">
                  <c:v>2.7168100000000002E-5</c:v>
                </c:pt>
                <c:pt idx="22">
                  <c:v>2.7387200000000001E-5</c:v>
                </c:pt>
                <c:pt idx="23">
                  <c:v>2.7608300000000001E-5</c:v>
                </c:pt>
                <c:pt idx="24">
                  <c:v>2.7929500000000001E-5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919-4FB8-B2B1-FB00A9792B09}"/>
            </c:ext>
          </c:extLst>
        </c:ser>
        <c:ser>
          <c:idx val="4"/>
          <c:order val="4"/>
          <c:tx>
            <c:strRef>
              <c:f>Feuil1!$T$33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Feuil1!$T$34:$T$58</c:f>
              <c:numCache>
                <c:formatCode>0.00E+00</c:formatCode>
                <c:ptCount val="25"/>
                <c:pt idx="0">
                  <c:v>2.41389E-5</c:v>
                </c:pt>
                <c:pt idx="1">
                  <c:v>2.42115E-5</c:v>
                </c:pt>
                <c:pt idx="2">
                  <c:v>2.42856E-5</c:v>
                </c:pt>
                <c:pt idx="3">
                  <c:v>2.4361600000000001E-5</c:v>
                </c:pt>
                <c:pt idx="4">
                  <c:v>2.4439499999999999E-5</c:v>
                </c:pt>
                <c:pt idx="5">
                  <c:v>2.4519500000000001E-5</c:v>
                </c:pt>
                <c:pt idx="6">
                  <c:v>2.4601200000000001E-5</c:v>
                </c:pt>
                <c:pt idx="7">
                  <c:v>2.4685499999999999E-5</c:v>
                </c:pt>
                <c:pt idx="8">
                  <c:v>2.47724E-5</c:v>
                </c:pt>
                <c:pt idx="9">
                  <c:v>2.4861599999999999E-5</c:v>
                </c:pt>
                <c:pt idx="10">
                  <c:v>2.4953600000000001E-5</c:v>
                </c:pt>
                <c:pt idx="11">
                  <c:v>2.5049300000000001E-5</c:v>
                </c:pt>
                <c:pt idx="12">
                  <c:v>2.5147399999999999E-5</c:v>
                </c:pt>
                <c:pt idx="13">
                  <c:v>2.5249000000000002E-5</c:v>
                </c:pt>
                <c:pt idx="14">
                  <c:v>2.5356099999999999E-5</c:v>
                </c:pt>
                <c:pt idx="15">
                  <c:v>2.54663E-5</c:v>
                </c:pt>
                <c:pt idx="16">
                  <c:v>2.5699700000000001E-5</c:v>
                </c:pt>
                <c:pt idx="17">
                  <c:v>2.5889199999999999E-5</c:v>
                </c:pt>
                <c:pt idx="18">
                  <c:v>2.6105399999999999E-5</c:v>
                </c:pt>
                <c:pt idx="19">
                  <c:v>2.63899E-5</c:v>
                </c:pt>
                <c:pt idx="20">
                  <c:v>2.67114E-5</c:v>
                </c:pt>
                <c:pt idx="21">
                  <c:v>2.7017800000000001E-5</c:v>
                </c:pt>
                <c:pt idx="22">
                  <c:v>2.72231E-5</c:v>
                </c:pt>
                <c:pt idx="23">
                  <c:v>2.7433999999999999E-5</c:v>
                </c:pt>
                <c:pt idx="24">
                  <c:v>2.7762900000000001E-5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919-4FB8-B2B1-FB00A9792B09}"/>
            </c:ext>
          </c:extLst>
        </c:ser>
        <c:ser>
          <c:idx val="5"/>
          <c:order val="5"/>
          <c:tx>
            <c:strRef>
              <c:f>Feuil1!$U$33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Feuil1!$U$34:$U$58</c:f>
              <c:numCache>
                <c:formatCode>0.00E+00</c:formatCode>
                <c:ptCount val="25"/>
                <c:pt idx="0">
                  <c:v>2.4016199999999999E-5</c:v>
                </c:pt>
                <c:pt idx="1">
                  <c:v>2.4088200000000001E-5</c:v>
                </c:pt>
                <c:pt idx="2">
                  <c:v>2.4162E-5</c:v>
                </c:pt>
                <c:pt idx="3">
                  <c:v>2.42376E-5</c:v>
                </c:pt>
                <c:pt idx="4">
                  <c:v>2.4315E-5</c:v>
                </c:pt>
                <c:pt idx="5">
                  <c:v>2.4394200000000001E-5</c:v>
                </c:pt>
                <c:pt idx="6">
                  <c:v>2.44758E-5</c:v>
                </c:pt>
                <c:pt idx="7">
                  <c:v>2.4559700000000001E-5</c:v>
                </c:pt>
                <c:pt idx="8">
                  <c:v>2.46457E-5</c:v>
                </c:pt>
                <c:pt idx="9">
                  <c:v>2.47351E-5</c:v>
                </c:pt>
                <c:pt idx="10">
                  <c:v>2.4826900000000001E-5</c:v>
                </c:pt>
                <c:pt idx="11">
                  <c:v>2.4921599999999999E-5</c:v>
                </c:pt>
                <c:pt idx="12">
                  <c:v>2.50196E-5</c:v>
                </c:pt>
                <c:pt idx="13">
                  <c:v>2.51214E-5</c:v>
                </c:pt>
                <c:pt idx="14">
                  <c:v>2.5227300000000002E-5</c:v>
                </c:pt>
                <c:pt idx="15">
                  <c:v>2.53379E-5</c:v>
                </c:pt>
                <c:pt idx="16">
                  <c:v>2.5570100000000001E-5</c:v>
                </c:pt>
                <c:pt idx="17">
                  <c:v>2.57703E-5</c:v>
                </c:pt>
                <c:pt idx="18">
                  <c:v>2.5997900000000001E-5</c:v>
                </c:pt>
                <c:pt idx="19">
                  <c:v>2.63035E-5</c:v>
                </c:pt>
                <c:pt idx="20">
                  <c:v>2.6574999999999999E-5</c:v>
                </c:pt>
                <c:pt idx="21">
                  <c:v>2.6865699999999999E-5</c:v>
                </c:pt>
                <c:pt idx="22">
                  <c:v>2.7065700000000001E-5</c:v>
                </c:pt>
                <c:pt idx="23">
                  <c:v>2.7280999999999999E-5</c:v>
                </c:pt>
                <c:pt idx="24">
                  <c:v>2.7589600000000001E-5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919-4FB8-B2B1-FB00A9792B09}"/>
            </c:ext>
          </c:extLst>
        </c:ser>
        <c:ser>
          <c:idx val="6"/>
          <c:order val="6"/>
          <c:tx>
            <c:strRef>
              <c:f>Feuil1!$V$33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Feuil1!$V$34:$V$58</c:f>
              <c:numCache>
                <c:formatCode>0.00E+00</c:formatCode>
                <c:ptCount val="25"/>
                <c:pt idx="0">
                  <c:v>2.38929E-5</c:v>
                </c:pt>
                <c:pt idx="1">
                  <c:v>2.3964600000000001E-5</c:v>
                </c:pt>
                <c:pt idx="2">
                  <c:v>2.4038099999999999E-5</c:v>
                </c:pt>
                <c:pt idx="3">
                  <c:v>2.4112900000000001E-5</c:v>
                </c:pt>
                <c:pt idx="4">
                  <c:v>2.41899E-5</c:v>
                </c:pt>
                <c:pt idx="5">
                  <c:v>2.4269000000000001E-5</c:v>
                </c:pt>
                <c:pt idx="6">
                  <c:v>2.4349899999999999E-5</c:v>
                </c:pt>
                <c:pt idx="7">
                  <c:v>2.4433599999999999E-5</c:v>
                </c:pt>
                <c:pt idx="8">
                  <c:v>2.45188E-5</c:v>
                </c:pt>
                <c:pt idx="9">
                  <c:v>2.4607500000000001E-5</c:v>
                </c:pt>
                <c:pt idx="10">
                  <c:v>2.4699299999999999E-5</c:v>
                </c:pt>
                <c:pt idx="11">
                  <c:v>2.4793100000000002E-5</c:v>
                </c:pt>
                <c:pt idx="12">
                  <c:v>2.4890799999999999E-5</c:v>
                </c:pt>
                <c:pt idx="13">
                  <c:v>2.4992599999999999E-5</c:v>
                </c:pt>
                <c:pt idx="14">
                  <c:v>2.5097200000000001E-5</c:v>
                </c:pt>
                <c:pt idx="15">
                  <c:v>2.52065E-5</c:v>
                </c:pt>
                <c:pt idx="16">
                  <c:v>2.5443300000000001E-5</c:v>
                </c:pt>
                <c:pt idx="17">
                  <c:v>2.5644599999999998E-5</c:v>
                </c:pt>
                <c:pt idx="18">
                  <c:v>2.5877500000000001E-5</c:v>
                </c:pt>
                <c:pt idx="19">
                  <c:v>2.6196000000000001E-5</c:v>
                </c:pt>
                <c:pt idx="20">
                  <c:v>2.64349E-5</c:v>
                </c:pt>
                <c:pt idx="21">
                  <c:v>2.67021E-5</c:v>
                </c:pt>
                <c:pt idx="22">
                  <c:v>2.68999E-5</c:v>
                </c:pt>
                <c:pt idx="23">
                  <c:v>2.7110500000000001E-5</c:v>
                </c:pt>
                <c:pt idx="24">
                  <c:v>2.7431900000000001E-5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919-4FB8-B2B1-FB00A9792B09}"/>
            </c:ext>
          </c:extLst>
        </c:ser>
        <c:ser>
          <c:idx val="7"/>
          <c:order val="7"/>
          <c:tx>
            <c:strRef>
              <c:f>Feuil1!$W$33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Feuil1!$W$34:$W$58</c:f>
              <c:numCache>
                <c:formatCode>0.00E+00</c:formatCode>
                <c:ptCount val="25"/>
                <c:pt idx="0">
                  <c:v>2.37693E-5</c:v>
                </c:pt>
                <c:pt idx="1">
                  <c:v>2.38407E-5</c:v>
                </c:pt>
                <c:pt idx="2">
                  <c:v>2.39133E-5</c:v>
                </c:pt>
                <c:pt idx="3">
                  <c:v>2.3987900000000001E-5</c:v>
                </c:pt>
                <c:pt idx="4">
                  <c:v>2.40645E-5</c:v>
                </c:pt>
                <c:pt idx="5">
                  <c:v>2.4142699999999998E-5</c:v>
                </c:pt>
                <c:pt idx="6">
                  <c:v>2.4223199999999999E-5</c:v>
                </c:pt>
                <c:pt idx="7">
                  <c:v>2.4306300000000001E-5</c:v>
                </c:pt>
                <c:pt idx="8">
                  <c:v>2.4391100000000001E-5</c:v>
                </c:pt>
                <c:pt idx="9">
                  <c:v>2.44788E-5</c:v>
                </c:pt>
                <c:pt idx="10">
                  <c:v>2.45698E-5</c:v>
                </c:pt>
                <c:pt idx="11">
                  <c:v>2.4663200000000001E-5</c:v>
                </c:pt>
                <c:pt idx="12">
                  <c:v>2.4760500000000001E-5</c:v>
                </c:pt>
                <c:pt idx="13">
                  <c:v>2.4861699999999999E-5</c:v>
                </c:pt>
                <c:pt idx="14">
                  <c:v>2.4967E-5</c:v>
                </c:pt>
                <c:pt idx="15">
                  <c:v>2.5075400000000001E-5</c:v>
                </c:pt>
                <c:pt idx="16">
                  <c:v>2.5314099999999999E-5</c:v>
                </c:pt>
                <c:pt idx="17">
                  <c:v>2.5505500000000002E-5</c:v>
                </c:pt>
                <c:pt idx="18">
                  <c:v>2.5753800000000001E-5</c:v>
                </c:pt>
                <c:pt idx="19">
                  <c:v>2.60689E-5</c:v>
                </c:pt>
                <c:pt idx="20">
                  <c:v>2.62851E-5</c:v>
                </c:pt>
                <c:pt idx="21">
                  <c:v>2.6540899999999999E-5</c:v>
                </c:pt>
                <c:pt idx="22">
                  <c:v>2.6735499999999998E-5</c:v>
                </c:pt>
                <c:pt idx="23">
                  <c:v>2.6942200000000001E-5</c:v>
                </c:pt>
                <c:pt idx="24">
                  <c:v>2.7280400000000001E-5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919-4FB8-B2B1-FB00A9792B09}"/>
            </c:ext>
          </c:extLst>
        </c:ser>
        <c:ser>
          <c:idx val="8"/>
          <c:order val="8"/>
          <c:tx>
            <c:strRef>
              <c:f>Feuil1!$X$33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Feuil1!$O$34:$O$58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Feuil1!$X$34:$X$58</c:f>
              <c:numCache>
                <c:formatCode>0.00E+00</c:formatCode>
                <c:ptCount val="25"/>
                <c:pt idx="0">
                  <c:v>2.3645399999999999E-5</c:v>
                </c:pt>
                <c:pt idx="1">
                  <c:v>2.3715900000000001E-5</c:v>
                </c:pt>
                <c:pt idx="2">
                  <c:v>2.3788300000000001E-5</c:v>
                </c:pt>
                <c:pt idx="3">
                  <c:v>2.38623E-5</c:v>
                </c:pt>
                <c:pt idx="4">
                  <c:v>2.3938200000000001E-5</c:v>
                </c:pt>
                <c:pt idx="5">
                  <c:v>2.4015700000000001E-5</c:v>
                </c:pt>
                <c:pt idx="6">
                  <c:v>2.4095900000000001E-5</c:v>
                </c:pt>
                <c:pt idx="7">
                  <c:v>2.4177800000000001E-5</c:v>
                </c:pt>
                <c:pt idx="8">
                  <c:v>2.42622E-5</c:v>
                </c:pt>
                <c:pt idx="9">
                  <c:v>2.4349600000000001E-5</c:v>
                </c:pt>
                <c:pt idx="10">
                  <c:v>2.4439699999999999E-5</c:v>
                </c:pt>
                <c:pt idx="11">
                  <c:v>2.45326E-5</c:v>
                </c:pt>
                <c:pt idx="12">
                  <c:v>2.46288E-5</c:v>
                </c:pt>
                <c:pt idx="13">
                  <c:v>2.47291E-5</c:v>
                </c:pt>
                <c:pt idx="14">
                  <c:v>2.4833200000000001E-5</c:v>
                </c:pt>
                <c:pt idx="15">
                  <c:v>2.49406E-5</c:v>
                </c:pt>
                <c:pt idx="16">
                  <c:v>2.5168799999999999E-5</c:v>
                </c:pt>
                <c:pt idx="17">
                  <c:v>2.5358400000000001E-5</c:v>
                </c:pt>
                <c:pt idx="18">
                  <c:v>2.5632299999999999E-5</c:v>
                </c:pt>
                <c:pt idx="19">
                  <c:v>2.5930100000000001E-5</c:v>
                </c:pt>
                <c:pt idx="20">
                  <c:v>2.6132899999999998E-5</c:v>
                </c:pt>
                <c:pt idx="21">
                  <c:v>2.6377299999999999E-5</c:v>
                </c:pt>
                <c:pt idx="22">
                  <c:v>2.6567499999999999E-5</c:v>
                </c:pt>
                <c:pt idx="23">
                  <c:v>2.6771299999999999E-5</c:v>
                </c:pt>
                <c:pt idx="24">
                  <c:v>2.7070899999999999E-5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919-4FB8-B2B1-FB00A9792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643776"/>
        <c:axId val="339653760"/>
      </c:scatterChart>
      <c:valAx>
        <c:axId val="339643776"/>
        <c:scaling>
          <c:orientation val="minMax"/>
          <c:max val="33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39653760"/>
        <c:crosses val="autoZero"/>
        <c:crossBetween val="midCat"/>
      </c:valAx>
      <c:valAx>
        <c:axId val="339653760"/>
        <c:scaling>
          <c:orientation val="minMax"/>
          <c:min val="2.3000000000000003E-5"/>
        </c:scaling>
        <c:delete val="0"/>
        <c:axPos val="l"/>
        <c:numFmt formatCode="0.00E+00" sourceLinked="1"/>
        <c:majorTickMark val="out"/>
        <c:minorTickMark val="none"/>
        <c:tickLblPos val="nextTo"/>
        <c:crossAx val="339643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Feuil2!$A$36</c:f>
              <c:strCache>
                <c:ptCount val="1"/>
                <c:pt idx="0">
                  <c:v>H-H300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errBars>
            <c:errDir val="y"/>
            <c:errBarType val="both"/>
            <c:errValType val="cust"/>
            <c:noEndCap val="0"/>
            <c:plus>
              <c:numRef>
                <c:f>Feuil2!$B$37:$H$37</c:f>
                <c:numCache>
                  <c:formatCode>General</c:formatCode>
                  <c:ptCount val="7"/>
                  <c:pt idx="0">
                    <c:v>43.75</c:v>
                  </c:pt>
                  <c:pt idx="1">
                    <c:v>74.402380914284493</c:v>
                  </c:pt>
                  <c:pt idx="2">
                    <c:v>104.34211415202535</c:v>
                  </c:pt>
                  <c:pt idx="3">
                    <c:v>235.83769767121021</c:v>
                  </c:pt>
                  <c:pt idx="4">
                    <c:v>1703.3776844006986</c:v>
                  </c:pt>
                  <c:pt idx="5">
                    <c:v>820.59157667763429</c:v>
                  </c:pt>
                  <c:pt idx="6">
                    <c:v>1160.1550850763751</c:v>
                  </c:pt>
                </c:numCache>
              </c:numRef>
            </c:plus>
            <c:minus>
              <c:numRef>
                <c:f>Feuil2!$B$37:$H$37</c:f>
                <c:numCache>
                  <c:formatCode>General</c:formatCode>
                  <c:ptCount val="7"/>
                  <c:pt idx="0">
                    <c:v>43.75</c:v>
                  </c:pt>
                  <c:pt idx="1">
                    <c:v>74.402380914284493</c:v>
                  </c:pt>
                  <c:pt idx="2">
                    <c:v>104.34211415202535</c:v>
                  </c:pt>
                  <c:pt idx="3">
                    <c:v>235.83769767121021</c:v>
                  </c:pt>
                  <c:pt idx="4">
                    <c:v>1703.3776844006986</c:v>
                  </c:pt>
                  <c:pt idx="5">
                    <c:v>820.59157667763429</c:v>
                  </c:pt>
                  <c:pt idx="6">
                    <c:v>1160.1550850763751</c:v>
                  </c:pt>
                </c:numCache>
              </c:numRef>
            </c:minus>
            <c:spPr>
              <a:ln>
                <a:solidFill>
                  <a:srgbClr val="FFC000">
                    <a:alpha val="0"/>
                  </a:srgbClr>
                </a:solidFill>
                <a:bevel/>
              </a:ln>
              <a:effectLst>
                <a:outerShdw blurRad="50800" dist="50800" dir="5400000" algn="ctr" rotWithShape="0">
                  <a:srgbClr val="000000"/>
                </a:outerShdw>
              </a:effectLst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Feuil2!$B$23:$H$23</c:f>
              <c:numCache>
                <c:formatCode>General</c:formatCode>
                <c:ptCount val="7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  <c:pt idx="6">
                  <c:v>3300</c:v>
                </c:pt>
              </c:numCache>
            </c:numRef>
          </c:xVal>
          <c:yVal>
            <c:numRef>
              <c:f>Feuil2!$B$36:$H$36</c:f>
              <c:numCache>
                <c:formatCode>0.00E+00</c:formatCode>
                <c:ptCount val="7"/>
                <c:pt idx="0">
                  <c:v>0</c:v>
                </c:pt>
                <c:pt idx="1">
                  <c:v>19936.25</c:v>
                </c:pt>
                <c:pt idx="2">
                  <c:v>41295</c:v>
                </c:pt>
                <c:pt idx="3">
                  <c:v>64725</c:v>
                </c:pt>
                <c:pt idx="4">
                  <c:v>92403.75</c:v>
                </c:pt>
                <c:pt idx="5">
                  <c:v>137828.75</c:v>
                </c:pt>
                <c:pt idx="6">
                  <c:v>173918.75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46-40D4-AC5E-D13E2A5E3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79392"/>
        <c:axId val="339180928"/>
      </c:scatterChart>
      <c:valAx>
        <c:axId val="3391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180928"/>
        <c:crosses val="autoZero"/>
        <c:crossBetween val="midCat"/>
      </c:valAx>
      <c:valAx>
        <c:axId val="33918092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39179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Feuil2!$D$42</c:f>
              <c:strCache>
                <c:ptCount val="1"/>
                <c:pt idx="0">
                  <c:v> Exp(k-1)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errBars>
            <c:errDir val="y"/>
            <c:errBarType val="both"/>
            <c:errValType val="cust"/>
            <c:noEndCap val="0"/>
            <c:plus>
              <c:numRef>
                <c:f>Feuil2!$B$54:$H$54</c:f>
                <c:numCache>
                  <c:formatCode>General</c:formatCode>
                  <c:ptCount val="7"/>
                  <c:pt idx="0">
                    <c:v>1.6486951496345734E-6</c:v>
                  </c:pt>
                  <c:pt idx="1">
                    <c:v>1.4647693324906602E-6</c:v>
                  </c:pt>
                  <c:pt idx="2">
                    <c:v>1.5523207463785556E-6</c:v>
                  </c:pt>
                  <c:pt idx="3">
                    <c:v>2.8072730484849529E-6</c:v>
                  </c:pt>
                  <c:pt idx="4">
                    <c:v>5.8777434067679046E-6</c:v>
                  </c:pt>
                  <c:pt idx="5">
                    <c:v>4.1672362390689844E-6</c:v>
                  </c:pt>
                  <c:pt idx="6">
                    <c:v>6.4808594089389057E-6</c:v>
                  </c:pt>
                </c:numCache>
              </c:numRef>
            </c:plus>
            <c:minus>
              <c:numRef>
                <c:f>Feuil2!$B$54:$H$54</c:f>
                <c:numCache>
                  <c:formatCode>General</c:formatCode>
                  <c:ptCount val="7"/>
                  <c:pt idx="0">
                    <c:v>1.6486951496345734E-6</c:v>
                  </c:pt>
                  <c:pt idx="1">
                    <c:v>1.4647693324906602E-6</c:v>
                  </c:pt>
                  <c:pt idx="2">
                    <c:v>1.5523207463785556E-6</c:v>
                  </c:pt>
                  <c:pt idx="3">
                    <c:v>2.8072730484849529E-6</c:v>
                  </c:pt>
                  <c:pt idx="4">
                    <c:v>5.8777434067679046E-6</c:v>
                  </c:pt>
                  <c:pt idx="5">
                    <c:v>4.1672362390689844E-6</c:v>
                  </c:pt>
                  <c:pt idx="6">
                    <c:v>6.4808594089389057E-6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Feuil2!$B$43:$H$43</c:f>
              <c:numCache>
                <c:formatCode>General</c:formatCode>
                <c:ptCount val="7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  <c:pt idx="6">
                  <c:v>3300</c:v>
                </c:pt>
              </c:numCache>
            </c:numRef>
          </c:xVal>
          <c:yVal>
            <c:numRef>
              <c:f>Feuil2!$B$52:$H$52</c:f>
              <c:numCache>
                <c:formatCode>0.00E+00</c:formatCode>
                <c:ptCount val="7"/>
                <c:pt idx="0">
                  <c:v>2.9301899999999998E-5</c:v>
                </c:pt>
                <c:pt idx="1">
                  <c:v>3.3088212500000004E-5</c:v>
                </c:pt>
                <c:pt idx="2">
                  <c:v>3.7415012499999998E-5</c:v>
                </c:pt>
                <c:pt idx="3">
                  <c:v>4.356925E-5</c:v>
                </c:pt>
                <c:pt idx="4">
                  <c:v>5.6557150000000004E-5</c:v>
                </c:pt>
                <c:pt idx="5">
                  <c:v>4.6901625E-5</c:v>
                </c:pt>
                <c:pt idx="6">
                  <c:v>5.5714437500000002E-5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CE-47C9-BCFE-CFF92E3B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02816"/>
        <c:axId val="339204352"/>
      </c:scatterChart>
      <c:valAx>
        <c:axId val="3392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204352"/>
        <c:crosses val="autoZero"/>
        <c:crossBetween val="midCat"/>
      </c:valAx>
      <c:valAx>
        <c:axId val="33920435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39202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Feuil2!$D$59</c:f>
              <c:strCache>
                <c:ptCount val="1"/>
                <c:pt idx="0">
                  <c:v>Cp (J,mol-1,K-1)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errBars>
            <c:errDir val="y"/>
            <c:errBarType val="both"/>
            <c:errValType val="cust"/>
            <c:noEndCap val="0"/>
            <c:plus>
              <c:numRef>
                <c:f>Feuil2!$B$71:$H$71</c:f>
                <c:numCache>
                  <c:formatCode>General</c:formatCode>
                  <c:ptCount val="7"/>
                  <c:pt idx="0">
                    <c:v>1.0602258666215163</c:v>
                  </c:pt>
                  <c:pt idx="1">
                    <c:v>2.0407945983107711</c:v>
                  </c:pt>
                  <c:pt idx="2">
                    <c:v>2.3602352745435744</c:v>
                  </c:pt>
                  <c:pt idx="3">
                    <c:v>3.136141640714746</c:v>
                  </c:pt>
                  <c:pt idx="4">
                    <c:v>7.3052642547993951</c:v>
                  </c:pt>
                  <c:pt idx="5">
                    <c:v>5.9484105616392542</c:v>
                  </c:pt>
                  <c:pt idx="6">
                    <c:v>5.1670951640174279</c:v>
                  </c:pt>
                </c:numCache>
              </c:numRef>
            </c:plus>
            <c:minus>
              <c:numRef>
                <c:f>Feuil2!$B$71:$H$71</c:f>
                <c:numCache>
                  <c:formatCode>General</c:formatCode>
                  <c:ptCount val="7"/>
                  <c:pt idx="0">
                    <c:v>1.0602258666215163</c:v>
                  </c:pt>
                  <c:pt idx="1">
                    <c:v>2.0407945983107711</c:v>
                  </c:pt>
                  <c:pt idx="2">
                    <c:v>2.3602352745435744</c:v>
                  </c:pt>
                  <c:pt idx="3">
                    <c:v>3.136141640714746</c:v>
                  </c:pt>
                  <c:pt idx="4">
                    <c:v>7.3052642547993951</c:v>
                  </c:pt>
                  <c:pt idx="5">
                    <c:v>5.9484105616392542</c:v>
                  </c:pt>
                  <c:pt idx="6">
                    <c:v>5.1670951640174279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Feuil2!$B$60:$H$60</c:f>
              <c:numCache>
                <c:formatCode>General</c:formatCode>
                <c:ptCount val="7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  <c:pt idx="6">
                  <c:v>3300</c:v>
                </c:pt>
              </c:numCache>
            </c:numRef>
          </c:xVal>
          <c:yVal>
            <c:numRef>
              <c:f>Feuil2!$B$69:$H$69</c:f>
              <c:numCache>
                <c:formatCode>0.00E+00</c:formatCode>
                <c:ptCount val="7"/>
                <c:pt idx="0">
                  <c:v>75.731062500000007</c:v>
                </c:pt>
                <c:pt idx="1">
                  <c:v>78.661987499999995</c:v>
                </c:pt>
                <c:pt idx="2">
                  <c:v>81.623337499999991</c:v>
                </c:pt>
                <c:pt idx="3">
                  <c:v>85.792850000000016</c:v>
                </c:pt>
                <c:pt idx="4">
                  <c:v>99.787837499999995</c:v>
                </c:pt>
                <c:pt idx="5">
                  <c:v>103.40594999999999</c:v>
                </c:pt>
                <c:pt idx="6">
                  <c:v>106.6546125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427-4A2C-869F-D6E2B8D76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762624"/>
        <c:axId val="346776704"/>
      </c:scatterChart>
      <c:valAx>
        <c:axId val="346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776704"/>
        <c:crosses val="autoZero"/>
        <c:crossBetween val="midCat"/>
      </c:valAx>
      <c:valAx>
        <c:axId val="346776704"/>
        <c:scaling>
          <c:orientation val="minMax"/>
          <c:min val="75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6762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Feuil2!$D$80</c:f>
              <c:strCache>
                <c:ptCount val="1"/>
                <c:pt idx="0">
                  <c:v>Coef Comp (Mpa-1)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5"/>
          </c:marker>
          <c:errBars>
            <c:errDir val="y"/>
            <c:errBarType val="both"/>
            <c:errValType val="cust"/>
            <c:noEndCap val="0"/>
            <c:plus>
              <c:numRef>
                <c:f>Feuil2!$B$92:$H$92</c:f>
                <c:numCache>
                  <c:formatCode>General</c:formatCode>
                  <c:ptCount val="7"/>
                  <c:pt idx="0">
                    <c:v>3.0736407056616065E-8</c:v>
                  </c:pt>
                  <c:pt idx="1">
                    <c:v>5.0547558658989027E-8</c:v>
                  </c:pt>
                  <c:pt idx="2">
                    <c:v>5.9303994184906827E-8</c:v>
                  </c:pt>
                  <c:pt idx="3">
                    <c:v>1.6046839130489207E-7</c:v>
                  </c:pt>
                  <c:pt idx="4">
                    <c:v>7.7696247040813536E-7</c:v>
                  </c:pt>
                  <c:pt idx="5">
                    <c:v>1.8846505837067028E-6</c:v>
                  </c:pt>
                  <c:pt idx="6">
                    <c:v>9.0146373406770257E-8</c:v>
                  </c:pt>
                </c:numCache>
              </c:numRef>
            </c:plus>
            <c:minus>
              <c:numRef>
                <c:f>Feuil2!$B$92:$H$92</c:f>
                <c:numCache>
                  <c:formatCode>General</c:formatCode>
                  <c:ptCount val="7"/>
                  <c:pt idx="0">
                    <c:v>3.0736407056616065E-8</c:v>
                  </c:pt>
                  <c:pt idx="1">
                    <c:v>5.0547558658989027E-8</c:v>
                  </c:pt>
                  <c:pt idx="2">
                    <c:v>5.9303994184906827E-8</c:v>
                  </c:pt>
                  <c:pt idx="3">
                    <c:v>1.6046839130489207E-7</c:v>
                  </c:pt>
                  <c:pt idx="4">
                    <c:v>7.7696247040813536E-7</c:v>
                  </c:pt>
                  <c:pt idx="5">
                    <c:v>1.8846505837067028E-6</c:v>
                  </c:pt>
                  <c:pt idx="6">
                    <c:v>9.0146373406770257E-8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Feuil2!$B$81:$H$81</c:f>
              <c:numCache>
                <c:formatCode>General</c:formatCode>
                <c:ptCount val="7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  <c:pt idx="6">
                  <c:v>3300</c:v>
                </c:pt>
              </c:numCache>
            </c:numRef>
          </c:xVal>
          <c:yVal>
            <c:numRef>
              <c:f>Feuil2!$B$90:$H$90</c:f>
              <c:numCache>
                <c:formatCode>0.00E+00</c:formatCode>
                <c:ptCount val="7"/>
                <c:pt idx="0">
                  <c:v>4.7968250000000004E-6</c:v>
                </c:pt>
                <c:pt idx="1">
                  <c:v>5.3792824999999999E-6</c:v>
                </c:pt>
                <c:pt idx="2">
                  <c:v>6.2091662500000008E-6</c:v>
                </c:pt>
                <c:pt idx="3">
                  <c:v>7.3728412500000003E-6</c:v>
                </c:pt>
                <c:pt idx="4">
                  <c:v>8.7571737499999996E-6</c:v>
                </c:pt>
                <c:pt idx="5">
                  <c:v>3.5585087500000001E-6</c:v>
                </c:pt>
                <c:pt idx="6">
                  <c:v>1.320165E-6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3EC-452D-BA7D-745F18007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86272"/>
        <c:axId val="339296256"/>
      </c:scatterChart>
      <c:valAx>
        <c:axId val="3392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296256"/>
        <c:crosses val="autoZero"/>
        <c:crossBetween val="midCat"/>
      </c:valAx>
      <c:valAx>
        <c:axId val="33929625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39286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Feuil3!$B$3</c:f>
              <c:strCache>
                <c:ptCount val="1"/>
                <c:pt idx="0">
                  <c:v>Vigier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Feuil3!$A$4:$A$8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Feuil3!$B$4:$B$8</c:f>
              <c:numCache>
                <c:formatCode>General</c:formatCode>
                <c:ptCount val="5"/>
                <c:pt idx="0">
                  <c:v>27.3846153846</c:v>
                </c:pt>
                <c:pt idx="1">
                  <c:v>44.410256410300001</c:v>
                </c:pt>
                <c:pt idx="2">
                  <c:v>23.179487179500001</c:v>
                </c:pt>
                <c:pt idx="3">
                  <c:v>5.1282051282100003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77-48CE-83CF-6F8871B6338C}"/>
            </c:ext>
          </c:extLst>
        </c:ser>
        <c:ser>
          <c:idx val="1"/>
          <c:order val="1"/>
          <c:tx>
            <c:strRef>
              <c:f>Feuil3!$C$3</c:f>
              <c:strCache>
                <c:ptCount val="1"/>
                <c:pt idx="0">
                  <c:v>Theorical MC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Feuil3!$A$4:$A$8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Feuil3!$C$4:$C$8</c:f>
              <c:numCache>
                <c:formatCode>General</c:formatCode>
                <c:ptCount val="5"/>
                <c:pt idx="0">
                  <c:v>24.7749797734628</c:v>
                </c:pt>
                <c:pt idx="1">
                  <c:v>40.297161542610603</c:v>
                </c:pt>
                <c:pt idx="2">
                  <c:v>26.117797105357798</c:v>
                </c:pt>
                <c:pt idx="3">
                  <c:v>7.86559466019418</c:v>
                </c:pt>
                <c:pt idx="4">
                  <c:v>0.94446691837468499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77-48CE-83CF-6F8871B63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371904"/>
        <c:axId val="339373440"/>
      </c:scatterChart>
      <c:valAx>
        <c:axId val="339371904"/>
        <c:scaling>
          <c:orientation val="minMax"/>
          <c:max val="4"/>
        </c:scaling>
        <c:delete val="0"/>
        <c:axPos val="b"/>
        <c:numFmt formatCode="General" sourceLinked="1"/>
        <c:majorTickMark val="out"/>
        <c:minorTickMark val="none"/>
        <c:tickLblPos val="nextTo"/>
        <c:crossAx val="339373440"/>
        <c:crosses val="autoZero"/>
        <c:crossBetween val="midCat"/>
      </c:valAx>
      <c:valAx>
        <c:axId val="33937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9371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Feuil5!$B$15</c:f>
              <c:strCache>
                <c:ptCount val="1"/>
                <c:pt idx="0">
                  <c:v>MOX_25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C000"/>
              </a:solidFill>
            </c:spPr>
          </c:marker>
          <c:xVal>
            <c:numRef>
              <c:f>Feuil5!$A$16:$A$22</c:f>
              <c:numCache>
                <c:formatCode>General</c:formatCode>
                <c:ptCount val="7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  <c:pt idx="6">
                  <c:v>3300</c:v>
                </c:pt>
              </c:numCache>
            </c:numRef>
          </c:xVal>
          <c:yVal>
            <c:numRef>
              <c:f>Feuil5!$B$16:$B$22</c:f>
              <c:numCache>
                <c:formatCode>0.00E+00</c:formatCode>
                <c:ptCount val="7"/>
                <c:pt idx="0">
                  <c:v>75.623400000000004</c:v>
                </c:pt>
                <c:pt idx="1">
                  <c:v>78.148200000000003</c:v>
                </c:pt>
                <c:pt idx="2">
                  <c:v>83.303899999999999</c:v>
                </c:pt>
                <c:pt idx="3">
                  <c:v>86.986199999999997</c:v>
                </c:pt>
                <c:pt idx="4">
                  <c:v>98.182900000000004</c:v>
                </c:pt>
                <c:pt idx="5">
                  <c:v>111.264</c:v>
                </c:pt>
                <c:pt idx="6" formatCode="General">
                  <c:v>110.197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7B2-4FDF-9B4B-3DD1536B3AE4}"/>
            </c:ext>
          </c:extLst>
        </c:ser>
        <c:ser>
          <c:idx val="1"/>
          <c:order val="1"/>
          <c:tx>
            <c:strRef>
              <c:f>Feuil5!$C$15</c:f>
              <c:strCache>
                <c:ptCount val="1"/>
                <c:pt idx="0">
                  <c:v>MOX_50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Feuil5!$A$16:$A$22</c:f>
              <c:numCache>
                <c:formatCode>General</c:formatCode>
                <c:ptCount val="7"/>
                <c:pt idx="0">
                  <c:v>300</c:v>
                </c:pt>
                <c:pt idx="1">
                  <c:v>800</c:v>
                </c:pt>
                <c:pt idx="2">
                  <c:v>1300</c:v>
                </c:pt>
                <c:pt idx="3">
                  <c:v>1800</c:v>
                </c:pt>
                <c:pt idx="4">
                  <c:v>2300</c:v>
                </c:pt>
                <c:pt idx="5">
                  <c:v>2800</c:v>
                </c:pt>
                <c:pt idx="6">
                  <c:v>3300</c:v>
                </c:pt>
              </c:numCache>
            </c:numRef>
          </c:xVal>
          <c:yVal>
            <c:numRef>
              <c:f>Feuil5!$C$16:$C$22</c:f>
              <c:numCache>
                <c:formatCode>0.00E+00</c:formatCode>
                <c:ptCount val="7"/>
                <c:pt idx="0">
                  <c:v>76.180800000000005</c:v>
                </c:pt>
                <c:pt idx="1">
                  <c:v>78.416799999999995</c:v>
                </c:pt>
                <c:pt idx="2" formatCode="General">
                  <c:v>81.473500000000001</c:v>
                </c:pt>
                <c:pt idx="3">
                  <c:v>86.683000000000007</c:v>
                </c:pt>
                <c:pt idx="4">
                  <c:v>111.217</c:v>
                </c:pt>
                <c:pt idx="5">
                  <c:v>108.021</c:v>
                </c:pt>
                <c:pt idx="6" formatCode="General">
                  <c:v>111.89700000000001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7B2-4FDF-9B4B-3DD1536B3AE4}"/>
            </c:ext>
          </c:extLst>
        </c:ser>
        <c:ser>
          <c:idx val="2"/>
          <c:order val="2"/>
          <c:tx>
            <c:strRef>
              <c:f>Feuil5!$H$15</c:f>
              <c:strCache>
                <c:ptCount val="1"/>
                <c:pt idx="0">
                  <c:v>Phenix_24</c:v>
                </c:pt>
              </c:strCache>
            </c:strRef>
          </c:tx>
          <c:marker>
            <c:symbol val="none"/>
          </c:marker>
          <c:xVal>
            <c:numRef>
              <c:f>Feuil5!$G$16:$G$28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xVal>
          <c:yVal>
            <c:numRef>
              <c:f>Feuil5!$H$16:$H$28</c:f>
              <c:numCache>
                <c:formatCode>General</c:formatCode>
                <c:ptCount val="13"/>
                <c:pt idx="0">
                  <c:v>54.552859087999998</c:v>
                </c:pt>
                <c:pt idx="1">
                  <c:v>69.897455783999987</c:v>
                </c:pt>
                <c:pt idx="2">
                  <c:v>77.112575280000001</c:v>
                </c:pt>
                <c:pt idx="3">
                  <c:v>81.127794175999995</c:v>
                </c:pt>
                <c:pt idx="4">
                  <c:v>83.632194035265314</c:v>
                </c:pt>
                <c:pt idx="5">
                  <c:v>85.331323818000001</c:v>
                </c:pt>
                <c:pt idx="6">
                  <c:v>86.562244819555545</c:v>
                </c:pt>
                <c:pt idx="7">
                  <c:v>87.502484160000009</c:v>
                </c:pt>
                <c:pt idx="8">
                  <c:v>88.252760920462819</c:v>
                </c:pt>
                <c:pt idx="9">
                  <c:v>88.873669351999993</c:v>
                </c:pt>
                <c:pt idx="10">
                  <c:v>89.40343758646155</c:v>
                </c:pt>
                <c:pt idx="11">
                  <c:v>89.867149784816334</c:v>
                </c:pt>
                <c:pt idx="12">
                  <c:v>90.281818640000012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7B2-4FDF-9B4B-3DD1536B3AE4}"/>
            </c:ext>
          </c:extLst>
        </c:ser>
        <c:ser>
          <c:idx val="3"/>
          <c:order val="3"/>
          <c:tx>
            <c:strRef>
              <c:f>Feuil5!$I$15</c:f>
              <c:strCache>
                <c:ptCount val="1"/>
                <c:pt idx="0">
                  <c:v>Trabant_45</c:v>
                </c:pt>
              </c:strCache>
            </c:strRef>
          </c:tx>
          <c:marker>
            <c:symbol val="none"/>
          </c:marker>
          <c:xVal>
            <c:numRef>
              <c:f>Feuil5!$G$16:$G$28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xVal>
          <c:yVal>
            <c:numRef>
              <c:f>Feuil5!$I$16:$I$28</c:f>
              <c:numCache>
                <c:formatCode>General</c:formatCode>
                <c:ptCount val="13"/>
                <c:pt idx="0">
                  <c:v>54.241362290999994</c:v>
                </c:pt>
                <c:pt idx="1">
                  <c:v>69.468945137999995</c:v>
                </c:pt>
                <c:pt idx="2">
                  <c:v>76.529314485</c:v>
                </c:pt>
                <c:pt idx="3">
                  <c:v>80.374929581999993</c:v>
                </c:pt>
                <c:pt idx="4">
                  <c:v>82.702712556551006</c:v>
                </c:pt>
                <c:pt idx="5">
                  <c:v>84.221487463499997</c:v>
                </c:pt>
                <c:pt idx="6">
                  <c:v>85.269880206333326</c:v>
                </c:pt>
                <c:pt idx="7">
                  <c:v>86.026241970000001</c:v>
                </c:pt>
                <c:pt idx="8">
                  <c:v>86.591759364520669</c:v>
                </c:pt>
                <c:pt idx="9">
                  <c:v>87.027307914000005</c:v>
                </c:pt>
                <c:pt idx="10">
                  <c:v>87.371293201828408</c:v>
                </c:pt>
                <c:pt idx="11">
                  <c:v>87.648915827387768</c:v>
                </c:pt>
                <c:pt idx="12">
                  <c:v>87.877267455000009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7B2-4FDF-9B4B-3DD1536B3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54144"/>
        <c:axId val="347272320"/>
      </c:scatterChart>
      <c:valAx>
        <c:axId val="347254144"/>
        <c:scaling>
          <c:orientation val="minMax"/>
          <c:max val="1800"/>
        </c:scaling>
        <c:delete val="0"/>
        <c:axPos val="b"/>
        <c:numFmt formatCode="General" sourceLinked="1"/>
        <c:majorTickMark val="out"/>
        <c:minorTickMark val="none"/>
        <c:tickLblPos val="nextTo"/>
        <c:crossAx val="347272320"/>
        <c:crosses val="autoZero"/>
        <c:crossBetween val="midCat"/>
      </c:valAx>
      <c:valAx>
        <c:axId val="34727232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7254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8637722368037"/>
          <c:y val="5.7777777777777775E-2"/>
          <c:w val="0.79269603018372703"/>
          <c:h val="0.90222222222222226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47149056"/>
        <c:axId val="347150592"/>
      </c:scatterChart>
      <c:valAx>
        <c:axId val="34714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150592"/>
        <c:crosses val="autoZero"/>
        <c:crossBetween val="midCat"/>
      </c:valAx>
      <c:valAx>
        <c:axId val="3471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1490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Feuil7!$B$35</c:f>
              <c:strCache>
                <c:ptCount val="1"/>
                <c:pt idx="0">
                  <c:v>300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Feuil7!$C$35:$K$35</c:f>
              <c:numCache>
                <c:formatCode>0.00E+00</c:formatCode>
                <c:ptCount val="9"/>
                <c:pt idx="0">
                  <c:v>0</c:v>
                </c:pt>
                <c:pt idx="1">
                  <c:v>212.50122677814215</c:v>
                </c:pt>
                <c:pt idx="2">
                  <c:v>425.00245355628431</c:v>
                </c:pt>
                <c:pt idx="3">
                  <c:v>537.50310302665457</c:v>
                </c:pt>
                <c:pt idx="4">
                  <c:v>550.0031751904171</c:v>
                </c:pt>
                <c:pt idx="5">
                  <c:v>562.50324735371396</c:v>
                </c:pt>
                <c:pt idx="6">
                  <c:v>475.00274220970459</c:v>
                </c:pt>
                <c:pt idx="7">
                  <c:v>287.50165975873824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913-459E-A4DF-4241F0C09F39}"/>
            </c:ext>
          </c:extLst>
        </c:ser>
        <c:ser>
          <c:idx val="1"/>
          <c:order val="1"/>
          <c:tx>
            <c:strRef>
              <c:f>Feuil7!$B$36</c:f>
              <c:strCache>
                <c:ptCount val="1"/>
                <c:pt idx="0">
                  <c:v>800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Feuil7!$C$36:$K$36</c:f>
              <c:numCache>
                <c:formatCode>0.00E+00</c:formatCode>
                <c:ptCount val="9"/>
                <c:pt idx="0">
                  <c:v>0</c:v>
                </c:pt>
                <c:pt idx="1">
                  <c:v>212.50122677814215</c:v>
                </c:pt>
                <c:pt idx="2">
                  <c:v>425.00245355628431</c:v>
                </c:pt>
                <c:pt idx="3">
                  <c:v>537.50310302712023</c:v>
                </c:pt>
                <c:pt idx="4">
                  <c:v>550.0031751904171</c:v>
                </c:pt>
                <c:pt idx="5">
                  <c:v>562.50324735417962</c:v>
                </c:pt>
                <c:pt idx="6">
                  <c:v>475.00274221005384</c:v>
                </c:pt>
                <c:pt idx="7">
                  <c:v>287.50165975868003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913-459E-A4DF-4241F0C09F39}"/>
            </c:ext>
          </c:extLst>
        </c:ser>
        <c:ser>
          <c:idx val="2"/>
          <c:order val="2"/>
          <c:tx>
            <c:strRef>
              <c:f>Feuil7!$B$37</c:f>
              <c:strCache>
                <c:ptCount val="1"/>
                <c:pt idx="0">
                  <c:v>1300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Feuil7!$C$37:$K$37</c:f>
              <c:numCache>
                <c:formatCode>0.00E+00</c:formatCode>
                <c:ptCount val="9"/>
                <c:pt idx="0">
                  <c:v>0</c:v>
                </c:pt>
                <c:pt idx="1">
                  <c:v>300.00173192191869</c:v>
                </c:pt>
                <c:pt idx="2">
                  <c:v>400.00230922922492</c:v>
                </c:pt>
                <c:pt idx="3">
                  <c:v>600.0034638447687</c:v>
                </c:pt>
                <c:pt idx="4">
                  <c:v>600.00346384407021</c:v>
                </c:pt>
                <c:pt idx="5">
                  <c:v>600.00346384430304</c:v>
                </c:pt>
                <c:pt idx="6">
                  <c:v>500.00288653676398</c:v>
                </c:pt>
                <c:pt idx="7">
                  <c:v>200.00115461496171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913-459E-A4DF-4241F0C09F39}"/>
            </c:ext>
          </c:extLst>
        </c:ser>
        <c:ser>
          <c:idx val="3"/>
          <c:order val="3"/>
          <c:tx>
            <c:strRef>
              <c:f>Feuil7!$B$38</c:f>
              <c:strCache>
                <c:ptCount val="1"/>
                <c:pt idx="0">
                  <c:v>1800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Feuil7!$C$38:$K$38</c:f>
              <c:numCache>
                <c:formatCode>0.00E+00</c:formatCode>
                <c:ptCount val="9"/>
                <c:pt idx="0">
                  <c:v>0</c:v>
                </c:pt>
                <c:pt idx="1">
                  <c:v>275.00158759532496</c:v>
                </c:pt>
                <c:pt idx="2">
                  <c:v>450.00259788287804</c:v>
                </c:pt>
                <c:pt idx="3">
                  <c:v>550.00317519064993</c:v>
                </c:pt>
                <c:pt idx="4">
                  <c:v>675.00389682454988</c:v>
                </c:pt>
                <c:pt idx="5">
                  <c:v>625.00360817043111</c:v>
                </c:pt>
                <c:pt idx="6">
                  <c:v>450.00259788311087</c:v>
                </c:pt>
                <c:pt idx="7">
                  <c:v>325.00187624886166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913-459E-A4DF-4241F0C09F39}"/>
            </c:ext>
          </c:extLst>
        </c:ser>
        <c:ser>
          <c:idx val="4"/>
          <c:order val="4"/>
          <c:tx>
            <c:strRef>
              <c:f>Feuil7!$B$39</c:f>
              <c:strCache>
                <c:ptCount val="1"/>
                <c:pt idx="0">
                  <c:v>2000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Feuil7!$C$39:$K$39</c:f>
              <c:numCache>
                <c:formatCode>0.00E+00</c:formatCode>
                <c:ptCount val="9"/>
                <c:pt idx="0">
                  <c:v>0</c:v>
                </c:pt>
                <c:pt idx="1">
                  <c:v>262.50151543179527</c:v>
                </c:pt>
                <c:pt idx="2">
                  <c:v>425.00245355628431</c:v>
                </c:pt>
                <c:pt idx="3">
                  <c:v>612.50353600736707</c:v>
                </c:pt>
                <c:pt idx="4">
                  <c:v>700.00404115160927</c:v>
                </c:pt>
                <c:pt idx="5">
                  <c:v>662.50382466102019</c:v>
                </c:pt>
                <c:pt idx="6">
                  <c:v>750.00432980526239</c:v>
                </c:pt>
                <c:pt idx="7">
                  <c:v>687.50396898807958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913-459E-A4DF-4241F0C09F39}"/>
            </c:ext>
          </c:extLst>
        </c:ser>
        <c:ser>
          <c:idx val="10"/>
          <c:order val="5"/>
          <c:tx>
            <c:strRef>
              <c:f>Feuil7!$B$45</c:f>
              <c:strCache>
                <c:ptCount val="1"/>
                <c:pt idx="0">
                  <c:v>2950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Feuil7!$C$45:$K$45</c:f>
              <c:numCache>
                <c:formatCode>0.00E+00</c:formatCode>
                <c:ptCount val="9"/>
                <c:pt idx="0">
                  <c:v>0</c:v>
                </c:pt>
                <c:pt idx="1">
                  <c:v>350.00202057603747</c:v>
                </c:pt>
                <c:pt idx="2">
                  <c:v>525.0030308640562</c:v>
                </c:pt>
                <c:pt idx="3">
                  <c:v>350.00202057557181</c:v>
                </c:pt>
                <c:pt idx="4">
                  <c:v>600.00346384430304</c:v>
                </c:pt>
                <c:pt idx="5">
                  <c:v>650.00375249772333</c:v>
                </c:pt>
                <c:pt idx="6">
                  <c:v>375.00216490228195</c:v>
                </c:pt>
                <c:pt idx="7">
                  <c:v>75.00043298030505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913-459E-A4DF-4241F0C09F39}"/>
            </c:ext>
          </c:extLst>
        </c:ser>
        <c:ser>
          <c:idx val="11"/>
          <c:order val="6"/>
          <c:tx>
            <c:strRef>
              <c:f>Feuil7!$B$46</c:f>
              <c:strCache>
                <c:ptCount val="1"/>
                <c:pt idx="0">
                  <c:v>3100</c:v>
                </c:pt>
              </c:strCache>
            </c:strRef>
          </c:tx>
          <c:xVal>
            <c:numRef>
              <c:f>Feuil7!$C$33:$K$33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Feuil7!$C$46:$K$46</c:f>
              <c:numCache>
                <c:formatCode>0.00E+00</c:formatCode>
                <c:ptCount val="9"/>
                <c:pt idx="0">
                  <c:v>0</c:v>
                </c:pt>
                <c:pt idx="1">
                  <c:v>603.12848188495263</c:v>
                </c:pt>
                <c:pt idx="2">
                  <c:v>281.25162367708981</c:v>
                </c:pt>
                <c:pt idx="3">
                  <c:v>784.37952825427055</c:v>
                </c:pt>
                <c:pt idx="4">
                  <c:v>412.50238139298744</c:v>
                </c:pt>
                <c:pt idx="5">
                  <c:v>640.62869837507606</c:v>
                </c:pt>
                <c:pt idx="6">
                  <c:v>518.75299478182569</c:v>
                </c:pt>
                <c:pt idx="7">
                  <c:v>196.87613657396287</c:v>
                </c:pt>
                <c:pt idx="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913-459E-A4DF-4241F0C0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98592"/>
        <c:axId val="347200128"/>
      </c:scatterChart>
      <c:valAx>
        <c:axId val="347198592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347200128"/>
        <c:crosses val="autoZero"/>
        <c:crossBetween val="midCat"/>
      </c:valAx>
      <c:valAx>
        <c:axId val="347200128"/>
        <c:scaling>
          <c:orientation val="minMax"/>
          <c:max val="800"/>
        </c:scaling>
        <c:delete val="0"/>
        <c:axPos val="l"/>
        <c:numFmt formatCode="0.00E+00" sourceLinked="1"/>
        <c:majorTickMark val="out"/>
        <c:minorTickMark val="none"/>
        <c:tickLblPos val="nextTo"/>
        <c:crossAx val="347198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Feuil8!$B$35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Feuil8!$B$52:$B$63</c:f>
              <c:numCache>
                <c:formatCode>0.00E+00</c:formatCode>
                <c:ptCount val="12"/>
                <c:pt idx="0">
                  <c:v>-3909750.4250484779</c:v>
                </c:pt>
                <c:pt idx="1">
                  <c:v>-3905812.1812439337</c:v>
                </c:pt>
                <c:pt idx="2">
                  <c:v>-3901847.6862594103</c:v>
                </c:pt>
                <c:pt idx="3">
                  <c:v>-3897798.5040579168</c:v>
                </c:pt>
                <c:pt idx="4">
                  <c:v>-3889548.4440372</c:v>
                </c:pt>
                <c:pt idx="5">
                  <c:v>-3885360.8443359914</c:v>
                </c:pt>
                <c:pt idx="6">
                  <c:v>-3881089.3734668107</c:v>
                </c:pt>
                <c:pt idx="7">
                  <c:v>-3876802.4130638153</c:v>
                </c:pt>
                <c:pt idx="8">
                  <c:v>-3867865.2292010486</c:v>
                </c:pt>
                <c:pt idx="9">
                  <c:v>-3863269.5135801444</c:v>
                </c:pt>
                <c:pt idx="10">
                  <c:v>-3858620.5103445835</c:v>
                </c:pt>
                <c:pt idx="11">
                  <c:v>-3853971.4628422149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64-46E0-9612-D854431DD048}"/>
            </c:ext>
          </c:extLst>
        </c:ser>
        <c:ser>
          <c:idx val="1"/>
          <c:order val="1"/>
          <c:tx>
            <c:strRef>
              <c:f>Feuil8!$C$35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Feuil8!$C$52:$C$63</c:f>
              <c:numCache>
                <c:formatCode>0.00E+00</c:formatCode>
                <c:ptCount val="12"/>
                <c:pt idx="0">
                  <c:v>-3924708.7918010671</c:v>
                </c:pt>
                <c:pt idx="1">
                  <c:v>-3920788.6338749118</c:v>
                </c:pt>
                <c:pt idx="2">
                  <c:v>-3916782.9082072172</c:v>
                </c:pt>
                <c:pt idx="3">
                  <c:v>-3912748.4851371935</c:v>
                </c:pt>
                <c:pt idx="4">
                  <c:v>-3904540.2322304836</c:v>
                </c:pt>
                <c:pt idx="5">
                  <c:v>-3900279.2198760584</c:v>
                </c:pt>
                <c:pt idx="6">
                  <c:v>-3896048.4532999527</c:v>
                </c:pt>
                <c:pt idx="7">
                  <c:v>-3891701.9088099012</c:v>
                </c:pt>
                <c:pt idx="8">
                  <c:v>-3882888.9866912318</c:v>
                </c:pt>
                <c:pt idx="9">
                  <c:v>-3878303.3658273928</c:v>
                </c:pt>
                <c:pt idx="10">
                  <c:v>-3873645.5140416687</c:v>
                </c:pt>
                <c:pt idx="11">
                  <c:v>-3868825.0654553697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164-46E0-9612-D854431DD048}"/>
            </c:ext>
          </c:extLst>
        </c:ser>
        <c:ser>
          <c:idx val="2"/>
          <c:order val="2"/>
          <c:tx>
            <c:strRef>
              <c:f>Feuil8!$D$35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Feuil8!$D$52:$D$63</c:f>
              <c:numCache>
                <c:formatCode>0.00E+00</c:formatCode>
                <c:ptCount val="12"/>
                <c:pt idx="0">
                  <c:v>-3939710.3850925155</c:v>
                </c:pt>
                <c:pt idx="1">
                  <c:v>-3935797.147223372</c:v>
                </c:pt>
                <c:pt idx="2">
                  <c:v>-3931812.2000108305</c:v>
                </c:pt>
                <c:pt idx="3">
                  <c:v>-3927789.405639031</c:v>
                </c:pt>
                <c:pt idx="4">
                  <c:v>-3919556.8733499805</c:v>
                </c:pt>
                <c:pt idx="5">
                  <c:v>-3915341.8599838987</c:v>
                </c:pt>
                <c:pt idx="6">
                  <c:v>-3911120.3673042506</c:v>
                </c:pt>
                <c:pt idx="7">
                  <c:v>-3906760.8487899131</c:v>
                </c:pt>
                <c:pt idx="8">
                  <c:v>-3897864.9292915864</c:v>
                </c:pt>
                <c:pt idx="9">
                  <c:v>-3893358.5450532949</c:v>
                </c:pt>
                <c:pt idx="10">
                  <c:v>-3888666.5654825787</c:v>
                </c:pt>
                <c:pt idx="11">
                  <c:v>-3883828.4852338452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164-46E0-9612-D854431DD048}"/>
            </c:ext>
          </c:extLst>
        </c:ser>
        <c:ser>
          <c:idx val="3"/>
          <c:order val="3"/>
          <c:tx>
            <c:strRef>
              <c:f>Feuil8!$E$35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Feuil8!$E$52:$E$63</c:f>
              <c:numCache>
                <c:formatCode>0.00E+00</c:formatCode>
                <c:ptCount val="12"/>
                <c:pt idx="0">
                  <c:v>-3954809.3364938116</c:v>
                </c:pt>
                <c:pt idx="1">
                  <c:v>-3950878.9259897927</c:v>
                </c:pt>
                <c:pt idx="2">
                  <c:v>-3946920.6283585113</c:v>
                </c:pt>
                <c:pt idx="3">
                  <c:v>-3942871.121854526</c:v>
                </c:pt>
                <c:pt idx="4">
                  <c:v>-3934647.4304170636</c:v>
                </c:pt>
                <c:pt idx="5">
                  <c:v>-3930446.2667882266</c:v>
                </c:pt>
                <c:pt idx="6">
                  <c:v>-3926161.0202805907</c:v>
                </c:pt>
                <c:pt idx="7">
                  <c:v>-3921812.7801792957</c:v>
                </c:pt>
                <c:pt idx="8">
                  <c:v>-3912939.5830264241</c:v>
                </c:pt>
                <c:pt idx="9">
                  <c:v>-3908348.2305731582</c:v>
                </c:pt>
                <c:pt idx="10">
                  <c:v>-3903645.7520701652</c:v>
                </c:pt>
                <c:pt idx="11">
                  <c:v>-3899040.9338461068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164-46E0-9612-D854431DD048}"/>
            </c:ext>
          </c:extLst>
        </c:ser>
        <c:ser>
          <c:idx val="4"/>
          <c:order val="4"/>
          <c:tx>
            <c:strRef>
              <c:f>Feuil8!$F$35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Feuil8!$F$52:$F$63</c:f>
              <c:numCache>
                <c:formatCode>0.00E+00</c:formatCode>
                <c:ptCount val="12"/>
                <c:pt idx="0">
                  <c:v>-3969973.7267487966</c:v>
                </c:pt>
                <c:pt idx="1">
                  <c:v>-3966052.3245403823</c:v>
                </c:pt>
                <c:pt idx="2">
                  <c:v>-3962071.8829191257</c:v>
                </c:pt>
                <c:pt idx="3">
                  <c:v>-3958026.6597100594</c:v>
                </c:pt>
                <c:pt idx="4">
                  <c:v>-3949789.7334590685</c:v>
                </c:pt>
                <c:pt idx="5">
                  <c:v>-3945385.0637620096</c:v>
                </c:pt>
                <c:pt idx="6">
                  <c:v>-3941341.3870042884</c:v>
                </c:pt>
                <c:pt idx="7">
                  <c:v>-3936973.1604387909</c:v>
                </c:pt>
                <c:pt idx="8">
                  <c:v>-3928129.8789878148</c:v>
                </c:pt>
                <c:pt idx="9">
                  <c:v>-3923545.3532463331</c:v>
                </c:pt>
                <c:pt idx="10">
                  <c:v>-3918823.9708913118</c:v>
                </c:pt>
                <c:pt idx="11">
                  <c:v>-3914097.338107829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164-46E0-9612-D854431DD048}"/>
            </c:ext>
          </c:extLst>
        </c:ser>
        <c:ser>
          <c:idx val="5"/>
          <c:order val="5"/>
          <c:tx>
            <c:strRef>
              <c:f>Feuil8!$G$35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Feuil8!$G$52:$G$63</c:f>
              <c:numCache>
                <c:formatCode>0.00E+00</c:formatCode>
                <c:ptCount val="12"/>
                <c:pt idx="0">
                  <c:v>-3985214.7659456539</c:v>
                </c:pt>
                <c:pt idx="1">
                  <c:v>-3981316.1293871822</c:v>
                </c:pt>
                <c:pt idx="2">
                  <c:v>-3977322.1045918576</c:v>
                </c:pt>
                <c:pt idx="3">
                  <c:v>-3973255.3244091966</c:v>
                </c:pt>
                <c:pt idx="4">
                  <c:v>-3965032.0255990815</c:v>
                </c:pt>
                <c:pt idx="5">
                  <c:v>-3960823.2856096742</c:v>
                </c:pt>
                <c:pt idx="6">
                  <c:v>-3956572.6788422987</c:v>
                </c:pt>
                <c:pt idx="7">
                  <c:v>-3952165.0702140606</c:v>
                </c:pt>
                <c:pt idx="8">
                  <c:v>-3943380.3672237219</c:v>
                </c:pt>
                <c:pt idx="9">
                  <c:v>-3938656.6281422884</c:v>
                </c:pt>
                <c:pt idx="10">
                  <c:v>-3934073.9019428194</c:v>
                </c:pt>
                <c:pt idx="11">
                  <c:v>-3929311.7306103939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164-46E0-9612-D854431DD048}"/>
            </c:ext>
          </c:extLst>
        </c:ser>
        <c:ser>
          <c:idx val="6"/>
          <c:order val="6"/>
          <c:tx>
            <c:strRef>
              <c:f>Feuil8!$H$35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Feuil8!$H$52:$H$63</c:f>
              <c:numCache>
                <c:formatCode>0.00E+00</c:formatCode>
                <c:ptCount val="12"/>
                <c:pt idx="0">
                  <c:v>-4000555.489184469</c:v>
                </c:pt>
                <c:pt idx="1">
                  <c:v>-3996614.6028439011</c:v>
                </c:pt>
                <c:pt idx="2">
                  <c:v>-3992628.1746179061</c:v>
                </c:pt>
                <c:pt idx="3">
                  <c:v>-3988603.4796602908</c:v>
                </c:pt>
                <c:pt idx="4">
                  <c:v>-3980378.9298316645</c:v>
                </c:pt>
                <c:pt idx="5">
                  <c:v>-3976166.2712673512</c:v>
                </c:pt>
                <c:pt idx="6">
                  <c:v>-3971850.7703204993</c:v>
                </c:pt>
                <c:pt idx="7">
                  <c:v>-3967539.5901991222</c:v>
                </c:pt>
                <c:pt idx="8">
                  <c:v>-3960907.2674446683</c:v>
                </c:pt>
                <c:pt idx="9">
                  <c:v>-3955278.3837512685</c:v>
                </c:pt>
                <c:pt idx="10">
                  <c:v>-3950284.7210665215</c:v>
                </c:pt>
                <c:pt idx="11">
                  <c:v>-3944502.3758946452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164-46E0-9612-D854431DD048}"/>
            </c:ext>
          </c:extLst>
        </c:ser>
        <c:ser>
          <c:idx val="7"/>
          <c:order val="7"/>
          <c:tx>
            <c:strRef>
              <c:f>Feuil8!$I$35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Feuil8!$I$52:$I$63</c:f>
              <c:numCache>
                <c:formatCode>0.00E+00</c:formatCode>
                <c:ptCount val="12"/>
                <c:pt idx="0">
                  <c:v>-4015933.8671181565</c:v>
                </c:pt>
                <c:pt idx="1">
                  <c:v>-4011989.0333330231</c:v>
                </c:pt>
                <c:pt idx="2">
                  <c:v>-4008037.04660897</c:v>
                </c:pt>
                <c:pt idx="3">
                  <c:v>-4003988.4620093959</c:v>
                </c:pt>
                <c:pt idx="4">
                  <c:v>-3995492.3988216249</c:v>
                </c:pt>
                <c:pt idx="5">
                  <c:v>-3991556.5021202727</c:v>
                </c:pt>
                <c:pt idx="6">
                  <c:v>-3987275.0885408926</c:v>
                </c:pt>
                <c:pt idx="7">
                  <c:v>-3982936.0472749434</c:v>
                </c:pt>
                <c:pt idx="8">
                  <c:v>-3973970.3113204595</c:v>
                </c:pt>
                <c:pt idx="9">
                  <c:v>-3969424.5729267644</c:v>
                </c:pt>
                <c:pt idx="10">
                  <c:v>-3964653.4645105572</c:v>
                </c:pt>
                <c:pt idx="11">
                  <c:v>-3959983.4768829499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164-46E0-9612-D854431DD048}"/>
            </c:ext>
          </c:extLst>
        </c:ser>
        <c:ser>
          <c:idx val="8"/>
          <c:order val="8"/>
          <c:tx>
            <c:strRef>
              <c:f>Feuil8!$J$35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Feuil8!$A$52:$A$63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1400</c:v>
                </c:pt>
                <c:pt idx="9">
                  <c:v>1500</c:v>
                </c:pt>
                <c:pt idx="10">
                  <c:v>1600</c:v>
                </c:pt>
                <c:pt idx="11">
                  <c:v>1700</c:v>
                </c:pt>
              </c:numCache>
            </c:numRef>
          </c:xVal>
          <c:yVal>
            <c:numRef>
              <c:f>Feuil8!$J$52:$J$63</c:f>
              <c:numCache>
                <c:formatCode>0.00E+00</c:formatCode>
                <c:ptCount val="12"/>
                <c:pt idx="0">
                  <c:v>-4031422.0296247965</c:v>
                </c:pt>
                <c:pt idx="1">
                  <c:v>-4027459.6767688938</c:v>
                </c:pt>
                <c:pt idx="2">
                  <c:v>-4023514.1568482229</c:v>
                </c:pt>
                <c:pt idx="3">
                  <c:v>-4019459.5490756775</c:v>
                </c:pt>
                <c:pt idx="4">
                  <c:v>-4011264.2182278689</c:v>
                </c:pt>
                <c:pt idx="5">
                  <c:v>-4007062.9371957555</c:v>
                </c:pt>
                <c:pt idx="6">
                  <c:v>-4002772.6587067391</c:v>
                </c:pt>
                <c:pt idx="7">
                  <c:v>-3998475.6410772339</c:v>
                </c:pt>
                <c:pt idx="8">
                  <c:v>-3989496.4191431962</c:v>
                </c:pt>
                <c:pt idx="9">
                  <c:v>-3985012.2270109756</c:v>
                </c:pt>
                <c:pt idx="10">
                  <c:v>-3980176.5544917146</c:v>
                </c:pt>
                <c:pt idx="11">
                  <c:v>-3975513.4262948381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164-46E0-9612-D854431DD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092096"/>
        <c:axId val="347093632"/>
      </c:scatterChart>
      <c:valAx>
        <c:axId val="3470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093632"/>
        <c:crosses val="autoZero"/>
        <c:crossBetween val="midCat"/>
      </c:valAx>
      <c:valAx>
        <c:axId val="34709363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709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Feuil8!$B$5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Feuil8!$B$6:$B$30</c:f>
              <c:numCache>
                <c:formatCode>0.00E+00</c:formatCode>
                <c:ptCount val="25"/>
                <c:pt idx="0">
                  <c:v>-3913622.5935003371</c:v>
                </c:pt>
                <c:pt idx="1">
                  <c:v>-3909750.4250484779</c:v>
                </c:pt>
                <c:pt idx="2">
                  <c:v>-3905812.1812439337</c:v>
                </c:pt>
                <c:pt idx="3">
                  <c:v>-3901847.6862594103</c:v>
                </c:pt>
                <c:pt idx="4">
                  <c:v>-3897798.5040579168</c:v>
                </c:pt>
                <c:pt idx="5">
                  <c:v>-3893722.4786161752</c:v>
                </c:pt>
                <c:pt idx="6">
                  <c:v>-3889548.4440372</c:v>
                </c:pt>
                <c:pt idx="7">
                  <c:v>-3885360.8443359914</c:v>
                </c:pt>
                <c:pt idx="8">
                  <c:v>-3881089.3734668107</c:v>
                </c:pt>
                <c:pt idx="9">
                  <c:v>-3876802.4130638153</c:v>
                </c:pt>
                <c:pt idx="10">
                  <c:v>-3872422.3556497102</c:v>
                </c:pt>
                <c:pt idx="11">
                  <c:v>-3867865.2292010486</c:v>
                </c:pt>
                <c:pt idx="12">
                  <c:v>-3863269.5135801444</c:v>
                </c:pt>
                <c:pt idx="13">
                  <c:v>-3858620.5103445835</c:v>
                </c:pt>
                <c:pt idx="14">
                  <c:v>-3853971.4628422149</c:v>
                </c:pt>
                <c:pt idx="15">
                  <c:v>-3849122.2211370985</c:v>
                </c:pt>
                <c:pt idx="16">
                  <c:v>-3839022.1628290564</c:v>
                </c:pt>
                <c:pt idx="17">
                  <c:v>-3830722.1149125462</c:v>
                </c:pt>
                <c:pt idx="18">
                  <c:v>-3822222.065841422</c:v>
                </c:pt>
                <c:pt idx="19">
                  <c:v>-3812347.0088323215</c:v>
                </c:pt>
                <c:pt idx="20">
                  <c:v>-3797596.9236794878</c:v>
                </c:pt>
                <c:pt idx="21">
                  <c:v>-3777871.8098056135</c:v>
                </c:pt>
                <c:pt idx="22">
                  <c:v>-3765071.7359102732</c:v>
                </c:pt>
                <c:pt idx="23">
                  <c:v>-3753871.6712518502</c:v>
                </c:pt>
                <c:pt idx="24">
                  <c:v>-3739121.5860990165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23A-4534-AD78-9BB4128963DE}"/>
            </c:ext>
          </c:extLst>
        </c:ser>
        <c:ser>
          <c:idx val="1"/>
          <c:order val="1"/>
          <c:tx>
            <c:strRef>
              <c:f>Feuil8!$C$5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Feuil8!$C$6:$C$30</c:f>
              <c:numCache>
                <c:formatCode>0.00E+00</c:formatCode>
                <c:ptCount val="25"/>
                <c:pt idx="0">
                  <c:v>-3928622.6800964391</c:v>
                </c:pt>
                <c:pt idx="1">
                  <c:v>-3924708.7918010671</c:v>
                </c:pt>
                <c:pt idx="2">
                  <c:v>-3920788.6338749118</c:v>
                </c:pt>
                <c:pt idx="3">
                  <c:v>-3916782.9082072172</c:v>
                </c:pt>
                <c:pt idx="4">
                  <c:v>-3912748.4851371935</c:v>
                </c:pt>
                <c:pt idx="5">
                  <c:v>-3908722.5652122772</c:v>
                </c:pt>
                <c:pt idx="6">
                  <c:v>-3904540.2322304836</c:v>
                </c:pt>
                <c:pt idx="7">
                  <c:v>-3900279.2198760584</c:v>
                </c:pt>
                <c:pt idx="8">
                  <c:v>-3896048.4532999527</c:v>
                </c:pt>
                <c:pt idx="9">
                  <c:v>-3891701.9088099012</c:v>
                </c:pt>
                <c:pt idx="10">
                  <c:v>-3887322.4416685048</c:v>
                </c:pt>
                <c:pt idx="11">
                  <c:v>-3882888.9866912318</c:v>
                </c:pt>
                <c:pt idx="12">
                  <c:v>-3878303.3658273928</c:v>
                </c:pt>
                <c:pt idx="13">
                  <c:v>-3873645.5140416687</c:v>
                </c:pt>
                <c:pt idx="14">
                  <c:v>-3868825.0654553697</c:v>
                </c:pt>
                <c:pt idx="15">
                  <c:v>-3864022.3071558932</c:v>
                </c:pt>
                <c:pt idx="16">
                  <c:v>-3853922.2488478511</c:v>
                </c:pt>
                <c:pt idx="17">
                  <c:v>-3845922.2026632633</c:v>
                </c:pt>
                <c:pt idx="18">
                  <c:v>-3837022.1512829093</c:v>
                </c:pt>
                <c:pt idx="19">
                  <c:v>-3826247.0890780427</c:v>
                </c:pt>
                <c:pt idx="20">
                  <c:v>-3810771.9997397307</c:v>
                </c:pt>
                <c:pt idx="21">
                  <c:v>-3791821.8903399883</c:v>
                </c:pt>
                <c:pt idx="22">
                  <c:v>-3779896.8214960871</c:v>
                </c:pt>
                <c:pt idx="23">
                  <c:v>-3768596.7562603569</c:v>
                </c:pt>
                <c:pt idx="24">
                  <c:v>-3754196.6731280992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23A-4534-AD78-9BB4128963DE}"/>
            </c:ext>
          </c:extLst>
        </c:ser>
        <c:ser>
          <c:idx val="2"/>
          <c:order val="2"/>
          <c:tx>
            <c:strRef>
              <c:f>Feuil8!$D$5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Feuil8!$D$6:$D$30</c:f>
              <c:numCache>
                <c:formatCode>0.00E+00</c:formatCode>
                <c:ptCount val="25"/>
                <c:pt idx="0">
                  <c:v>-3943622.7666925411</c:v>
                </c:pt>
                <c:pt idx="1">
                  <c:v>-3939710.3850925155</c:v>
                </c:pt>
                <c:pt idx="2">
                  <c:v>-3935797.147223372</c:v>
                </c:pt>
                <c:pt idx="3">
                  <c:v>-3931812.2000108305</c:v>
                </c:pt>
                <c:pt idx="4">
                  <c:v>-3927789.405639031</c:v>
                </c:pt>
                <c:pt idx="5">
                  <c:v>-3923722.6518083792</c:v>
                </c:pt>
                <c:pt idx="6">
                  <c:v>-3919556.8733499805</c:v>
                </c:pt>
                <c:pt idx="7">
                  <c:v>-3915341.8599838987</c:v>
                </c:pt>
                <c:pt idx="8">
                  <c:v>-3911120.3673042506</c:v>
                </c:pt>
                <c:pt idx="9">
                  <c:v>-3906760.8487899131</c:v>
                </c:pt>
                <c:pt idx="10">
                  <c:v>-3902422.5288419141</c:v>
                </c:pt>
                <c:pt idx="11">
                  <c:v>-3897864.9292915864</c:v>
                </c:pt>
                <c:pt idx="12">
                  <c:v>-3893358.5450532949</c:v>
                </c:pt>
                <c:pt idx="13">
                  <c:v>-3888666.5654825787</c:v>
                </c:pt>
                <c:pt idx="14">
                  <c:v>-3883828.4852338452</c:v>
                </c:pt>
                <c:pt idx="15">
                  <c:v>-3879022.3937519952</c:v>
                </c:pt>
                <c:pt idx="16">
                  <c:v>-3868922.3354439531</c:v>
                </c:pt>
                <c:pt idx="17">
                  <c:v>-3860872.2889707116</c:v>
                </c:pt>
                <c:pt idx="18">
                  <c:v>-3851097.2325389185</c:v>
                </c:pt>
                <c:pt idx="19">
                  <c:v>-3840772.1729319347</c:v>
                </c:pt>
                <c:pt idx="20">
                  <c:v>-3824122.0768102617</c:v>
                </c:pt>
                <c:pt idx="21">
                  <c:v>-3805596.9698640755</c:v>
                </c:pt>
                <c:pt idx="22">
                  <c:v>-3794896.9080921891</c:v>
                </c:pt>
                <c:pt idx="23">
                  <c:v>-3784246.8466089568</c:v>
                </c:pt>
                <c:pt idx="24">
                  <c:v>-3768221.7540954542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23A-4534-AD78-9BB4128963DE}"/>
            </c:ext>
          </c:extLst>
        </c:ser>
        <c:ser>
          <c:idx val="3"/>
          <c:order val="3"/>
          <c:tx>
            <c:strRef>
              <c:f>Feuil8!$E$5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Feuil8!$E$6:$E$30</c:f>
              <c:numCache>
                <c:formatCode>0.00E+00</c:formatCode>
                <c:ptCount val="25"/>
                <c:pt idx="0">
                  <c:v>-3958722.8538659508</c:v>
                </c:pt>
                <c:pt idx="1">
                  <c:v>-3954809.3364938116</c:v>
                </c:pt>
                <c:pt idx="2">
                  <c:v>-3950878.9259897927</c:v>
                </c:pt>
                <c:pt idx="3">
                  <c:v>-3946920.6283585113</c:v>
                </c:pt>
                <c:pt idx="4">
                  <c:v>-3942871.121854526</c:v>
                </c:pt>
                <c:pt idx="5">
                  <c:v>-3938822.7389817885</c:v>
                </c:pt>
                <c:pt idx="6">
                  <c:v>-3934647.4304170636</c:v>
                </c:pt>
                <c:pt idx="7">
                  <c:v>-3930446.2667882266</c:v>
                </c:pt>
                <c:pt idx="8">
                  <c:v>-3926161.0202805907</c:v>
                </c:pt>
                <c:pt idx="9">
                  <c:v>-3921812.7801792957</c:v>
                </c:pt>
                <c:pt idx="10">
                  <c:v>-3917422.6154380161</c:v>
                </c:pt>
                <c:pt idx="11">
                  <c:v>-3912939.5830264241</c:v>
                </c:pt>
                <c:pt idx="12">
                  <c:v>-3908348.2305731582</c:v>
                </c:pt>
                <c:pt idx="13">
                  <c:v>-3903645.7520701652</c:v>
                </c:pt>
                <c:pt idx="14">
                  <c:v>-3899040.9338461068</c:v>
                </c:pt>
                <c:pt idx="15">
                  <c:v>-3894097.4807810779</c:v>
                </c:pt>
                <c:pt idx="16">
                  <c:v>-3883897.4218957284</c:v>
                </c:pt>
                <c:pt idx="17">
                  <c:v>-3875922.3758554673</c:v>
                </c:pt>
                <c:pt idx="18">
                  <c:v>-3866447.3211555961</c:v>
                </c:pt>
                <c:pt idx="19">
                  <c:v>-3854372.2514457339</c:v>
                </c:pt>
                <c:pt idx="20">
                  <c:v>-3837897.1563343485</c:v>
                </c:pt>
                <c:pt idx="21">
                  <c:v>-3820997.0587694068</c:v>
                </c:pt>
                <c:pt idx="22">
                  <c:v>-3810246.9967088671</c:v>
                </c:pt>
                <c:pt idx="23">
                  <c:v>-3799071.9321947712</c:v>
                </c:pt>
                <c:pt idx="24">
                  <c:v>-3784796.8497841475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23A-4534-AD78-9BB4128963DE}"/>
            </c:ext>
          </c:extLst>
        </c:ser>
        <c:ser>
          <c:idx val="4"/>
          <c:order val="4"/>
          <c:tx>
            <c:strRef>
              <c:f>Feuil8!$F$5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Feuil8!$F$6:$F$30</c:f>
              <c:numCache>
                <c:formatCode>0.00E+00</c:formatCode>
                <c:ptCount val="25"/>
                <c:pt idx="0">
                  <c:v>-3973922.9416166674</c:v>
                </c:pt>
                <c:pt idx="1">
                  <c:v>-3969973.7267487966</c:v>
                </c:pt>
                <c:pt idx="2">
                  <c:v>-3966052.3245403823</c:v>
                </c:pt>
                <c:pt idx="3">
                  <c:v>-3962071.8829191257</c:v>
                </c:pt>
                <c:pt idx="4">
                  <c:v>-3958026.6597100594</c:v>
                </c:pt>
                <c:pt idx="5">
                  <c:v>-3954022.8267325056</c:v>
                </c:pt>
                <c:pt idx="6">
                  <c:v>-3949789.7334590685</c:v>
                </c:pt>
                <c:pt idx="7">
                  <c:v>-3945385.0637620096</c:v>
                </c:pt>
                <c:pt idx="8">
                  <c:v>-3941341.3870042884</c:v>
                </c:pt>
                <c:pt idx="9">
                  <c:v>-3936973.1604387909</c:v>
                </c:pt>
                <c:pt idx="10">
                  <c:v>-3932622.7031887332</c:v>
                </c:pt>
                <c:pt idx="11">
                  <c:v>-3928129.8789878148</c:v>
                </c:pt>
                <c:pt idx="12">
                  <c:v>-3923545.3532463331</c:v>
                </c:pt>
                <c:pt idx="13">
                  <c:v>-3918823.9708913118</c:v>
                </c:pt>
                <c:pt idx="14">
                  <c:v>-3914097.338107829</c:v>
                </c:pt>
                <c:pt idx="15">
                  <c:v>-3909147.5676658335</c:v>
                </c:pt>
                <c:pt idx="16">
                  <c:v>-3898972.5089248107</c:v>
                </c:pt>
                <c:pt idx="17">
                  <c:v>-3890922.4624515693</c:v>
                </c:pt>
                <c:pt idx="18">
                  <c:v>-3881722.4093392934</c:v>
                </c:pt>
                <c:pt idx="19">
                  <c:v>-3869047.3361655874</c:v>
                </c:pt>
                <c:pt idx="20">
                  <c:v>-3852572.241054202</c:v>
                </c:pt>
                <c:pt idx="21">
                  <c:v>-3835922.1449325285</c:v>
                </c:pt>
                <c:pt idx="22">
                  <c:v>-3825172.0828719884</c:v>
                </c:pt>
                <c:pt idx="23">
                  <c:v>-3814772.0228320244</c:v>
                </c:pt>
                <c:pt idx="24">
                  <c:v>-3800096.9381121714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23A-4534-AD78-9BB4128963DE}"/>
            </c:ext>
          </c:extLst>
        </c:ser>
        <c:ser>
          <c:idx val="5"/>
          <c:order val="5"/>
          <c:tx>
            <c:strRef>
              <c:f>Feuil8!$G$5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Feuil8!$G$6:$G$30</c:f>
              <c:numCache>
                <c:formatCode>0.00E+00</c:formatCode>
                <c:ptCount val="25"/>
                <c:pt idx="0">
                  <c:v>-3989123.029367384</c:v>
                </c:pt>
                <c:pt idx="1">
                  <c:v>-3985214.7659456539</c:v>
                </c:pt>
                <c:pt idx="2">
                  <c:v>-3981316.1293871822</c:v>
                </c:pt>
                <c:pt idx="3">
                  <c:v>-3977322.1045918576</c:v>
                </c:pt>
                <c:pt idx="4">
                  <c:v>-3973255.3244091966</c:v>
                </c:pt>
                <c:pt idx="5">
                  <c:v>-3969222.9144832222</c:v>
                </c:pt>
                <c:pt idx="6">
                  <c:v>-3965032.0255990815</c:v>
                </c:pt>
                <c:pt idx="7">
                  <c:v>-3960823.2856096742</c:v>
                </c:pt>
                <c:pt idx="8">
                  <c:v>-3956572.6788422987</c:v>
                </c:pt>
                <c:pt idx="9">
                  <c:v>-3952165.0702140606</c:v>
                </c:pt>
                <c:pt idx="10">
                  <c:v>-3947822.7909394498</c:v>
                </c:pt>
                <c:pt idx="11">
                  <c:v>-3943380.3672237219</c:v>
                </c:pt>
                <c:pt idx="12">
                  <c:v>-3938656.6281422884</c:v>
                </c:pt>
                <c:pt idx="13">
                  <c:v>-3934073.9019428194</c:v>
                </c:pt>
                <c:pt idx="14">
                  <c:v>-3929311.7306103939</c:v>
                </c:pt>
                <c:pt idx="15">
                  <c:v>-3924372.6555608772</c:v>
                </c:pt>
                <c:pt idx="16">
                  <c:v>-3914172.5966755277</c:v>
                </c:pt>
                <c:pt idx="17">
                  <c:v>-3905522.546738442</c:v>
                </c:pt>
                <c:pt idx="18">
                  <c:v>-3895772.4904509755</c:v>
                </c:pt>
                <c:pt idx="19">
                  <c:v>-3881397.4074630444</c:v>
                </c:pt>
                <c:pt idx="20">
                  <c:v>-3866647.3223102107</c:v>
                </c:pt>
                <c:pt idx="21">
                  <c:v>-3850697.2302296888</c:v>
                </c:pt>
                <c:pt idx="22">
                  <c:v>-3840297.1701897248</c:v>
                </c:pt>
                <c:pt idx="23">
                  <c:v>-3829872.1100054341</c:v>
                </c:pt>
                <c:pt idx="24">
                  <c:v>-3815572.0274504833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23A-4534-AD78-9BB4128963DE}"/>
            </c:ext>
          </c:extLst>
        </c:ser>
        <c:ser>
          <c:idx val="6"/>
          <c:order val="6"/>
          <c:tx>
            <c:strRef>
              <c:f>Feuil8!$H$5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Feuil8!$H$6:$H$30</c:f>
              <c:numCache>
                <c:formatCode>0.00E+00</c:formatCode>
                <c:ptCount val="25"/>
                <c:pt idx="0">
                  <c:v>-4004423.1176954084</c:v>
                </c:pt>
                <c:pt idx="1">
                  <c:v>-4000555.489184469</c:v>
                </c:pt>
                <c:pt idx="2">
                  <c:v>-3996614.6028439011</c:v>
                </c:pt>
                <c:pt idx="3">
                  <c:v>-3992628.1746179061</c:v>
                </c:pt>
                <c:pt idx="4">
                  <c:v>-3988603.4796602908</c:v>
                </c:pt>
                <c:pt idx="5">
                  <c:v>-3984523.0028112461</c:v>
                </c:pt>
                <c:pt idx="6">
                  <c:v>-3980378.9298316645</c:v>
                </c:pt>
                <c:pt idx="7">
                  <c:v>-3976166.2712673512</c:v>
                </c:pt>
                <c:pt idx="8">
                  <c:v>-3971850.7703204993</c:v>
                </c:pt>
                <c:pt idx="9">
                  <c:v>-3967539.5901991222</c:v>
                </c:pt>
                <c:pt idx="10">
                  <c:v>-3963122.8792674742</c:v>
                </c:pt>
                <c:pt idx="11">
                  <c:v>-3960907.2674446683</c:v>
                </c:pt>
                <c:pt idx="12">
                  <c:v>-3955278.3837512685</c:v>
                </c:pt>
                <c:pt idx="13">
                  <c:v>-3950284.7210665215</c:v>
                </c:pt>
                <c:pt idx="14">
                  <c:v>-3944502.3758946452</c:v>
                </c:pt>
                <c:pt idx="15">
                  <c:v>-3939722.7441775547</c:v>
                </c:pt>
                <c:pt idx="16">
                  <c:v>-3929247.68370461</c:v>
                </c:pt>
                <c:pt idx="17">
                  <c:v>-3920522.633334544</c:v>
                </c:pt>
                <c:pt idx="18">
                  <c:v>-3910322.5744491946</c:v>
                </c:pt>
                <c:pt idx="19">
                  <c:v>-3894522.4832346337</c:v>
                </c:pt>
                <c:pt idx="20">
                  <c:v>-3881147.4060197761</c:v>
                </c:pt>
                <c:pt idx="21">
                  <c:v>-3866247.3200009814</c:v>
                </c:pt>
                <c:pt idx="22">
                  <c:v>-3855747.2593837101</c:v>
                </c:pt>
                <c:pt idx="23">
                  <c:v>-3845322.199199419</c:v>
                </c:pt>
                <c:pt idx="24">
                  <c:v>-3830797.115345527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23A-4534-AD78-9BB4128963DE}"/>
            </c:ext>
          </c:extLst>
        </c:ser>
        <c:ser>
          <c:idx val="7"/>
          <c:order val="7"/>
          <c:tx>
            <c:strRef>
              <c:f>Feuil8!$I$5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Feuil8!$I$6:$I$30</c:f>
              <c:numCache>
                <c:formatCode>0.00E+00</c:formatCode>
                <c:ptCount val="25"/>
                <c:pt idx="0">
                  <c:v>-4019823.2066007396</c:v>
                </c:pt>
                <c:pt idx="1">
                  <c:v>-4015933.8671181565</c:v>
                </c:pt>
                <c:pt idx="2">
                  <c:v>-4011989.0333330231</c:v>
                </c:pt>
                <c:pt idx="3">
                  <c:v>-4008037.04660897</c:v>
                </c:pt>
                <c:pt idx="4">
                  <c:v>-4003988.4620093959</c:v>
                </c:pt>
                <c:pt idx="5">
                  <c:v>-3999923.0917165778</c:v>
                </c:pt>
                <c:pt idx="6">
                  <c:v>-3995492.3988216249</c:v>
                </c:pt>
                <c:pt idx="7">
                  <c:v>-3991556.5021202727</c:v>
                </c:pt>
                <c:pt idx="8">
                  <c:v>-3987275.0885408926</c:v>
                </c:pt>
                <c:pt idx="9">
                  <c:v>-3982936.0472749434</c:v>
                </c:pt>
                <c:pt idx="10">
                  <c:v>-3978622.9687501127</c:v>
                </c:pt>
                <c:pt idx="11">
                  <c:v>-3973970.3113204595</c:v>
                </c:pt>
                <c:pt idx="12">
                  <c:v>-3969424.5729267644</c:v>
                </c:pt>
                <c:pt idx="13">
                  <c:v>-3964653.4645105572</c:v>
                </c:pt>
                <c:pt idx="14">
                  <c:v>-3959983.4768829499</c:v>
                </c:pt>
                <c:pt idx="15">
                  <c:v>-3955022.8325055791</c:v>
                </c:pt>
                <c:pt idx="16">
                  <c:v>-3944472.7715996536</c:v>
                </c:pt>
                <c:pt idx="17">
                  <c:v>-3936122.7233944903</c:v>
                </c:pt>
                <c:pt idx="18">
                  <c:v>-3925097.6597463554</c:v>
                </c:pt>
                <c:pt idx="19">
                  <c:v>-3908497.5639133356</c:v>
                </c:pt>
                <c:pt idx="20">
                  <c:v>-3896072.4921828979</c:v>
                </c:pt>
                <c:pt idx="21">
                  <c:v>-3881422.4076073715</c:v>
                </c:pt>
                <c:pt idx="22">
                  <c:v>-3871222.348722022</c:v>
                </c:pt>
                <c:pt idx="23">
                  <c:v>-3860972.2895480189</c:v>
                </c:pt>
                <c:pt idx="24">
                  <c:v>-3845672.2012199946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23A-4534-AD78-9BB4128963DE}"/>
            </c:ext>
          </c:extLst>
        </c:ser>
        <c:ser>
          <c:idx val="8"/>
          <c:order val="8"/>
          <c:tx>
            <c:strRef>
              <c:f>Feuil8!$J$5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Feuil8!$A$6:$A$30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Feuil8!$J$6:$J$30</c:f>
              <c:numCache>
                <c:formatCode>0.00E+00</c:formatCode>
                <c:ptCount val="25"/>
                <c:pt idx="0">
                  <c:v>-4035323.2960833786</c:v>
                </c:pt>
                <c:pt idx="1">
                  <c:v>-4031422.0296247965</c:v>
                </c:pt>
                <c:pt idx="2">
                  <c:v>-4027459.6767688938</c:v>
                </c:pt>
                <c:pt idx="3">
                  <c:v>-4023514.1568482229</c:v>
                </c:pt>
                <c:pt idx="4">
                  <c:v>-4019459.5490756775</c:v>
                </c:pt>
                <c:pt idx="5">
                  <c:v>-4015423.1811992167</c:v>
                </c:pt>
                <c:pt idx="6">
                  <c:v>-4011264.2182278689</c:v>
                </c:pt>
                <c:pt idx="7">
                  <c:v>-4007062.9371957555</c:v>
                </c:pt>
                <c:pt idx="8">
                  <c:v>-4002772.6587067391</c:v>
                </c:pt>
                <c:pt idx="9">
                  <c:v>-3998475.6410772339</c:v>
                </c:pt>
                <c:pt idx="10">
                  <c:v>-3994023.0576554444</c:v>
                </c:pt>
                <c:pt idx="11">
                  <c:v>-3989496.4191431962</c:v>
                </c:pt>
                <c:pt idx="12">
                  <c:v>-3985012.2270109756</c:v>
                </c:pt>
                <c:pt idx="13">
                  <c:v>-3980176.5544917146</c:v>
                </c:pt>
                <c:pt idx="14">
                  <c:v>-3975513.4262948381</c:v>
                </c:pt>
                <c:pt idx="15">
                  <c:v>-3970522.9219882176</c:v>
                </c:pt>
                <c:pt idx="16">
                  <c:v>-3960322.8631028682</c:v>
                </c:pt>
                <c:pt idx="17">
                  <c:v>-3952022.8151863585</c:v>
                </c:pt>
                <c:pt idx="18">
                  <c:v>-3939447.7425899594</c:v>
                </c:pt>
                <c:pt idx="19">
                  <c:v>-3922947.6473342474</c:v>
                </c:pt>
                <c:pt idx="20">
                  <c:v>-3910672.5764697706</c:v>
                </c:pt>
                <c:pt idx="21">
                  <c:v>-3896697.4957910688</c:v>
                </c:pt>
                <c:pt idx="22">
                  <c:v>-3886472.4367613923</c:v>
                </c:pt>
                <c:pt idx="23">
                  <c:v>-3876497.3791749845</c:v>
                </c:pt>
                <c:pt idx="24">
                  <c:v>-3862322.297341668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23A-4534-AD78-9BB412896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32000"/>
        <c:axId val="347633536"/>
      </c:scatterChart>
      <c:valAx>
        <c:axId val="3476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633536"/>
        <c:crosses val="autoZero"/>
        <c:crossBetween val="midCat"/>
      </c:valAx>
      <c:valAx>
        <c:axId val="34763353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7632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90535375053499"/>
          <c:y val="5.7214592362001264E-2"/>
          <c:w val="0.57313626421697283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Feuil1!$P$211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Feuil1!$P$212:$P$236</c:f>
              <c:numCache>
                <c:formatCode>0.00E+00</c:formatCode>
                <c:ptCount val="25"/>
                <c:pt idx="0">
                  <c:v>2.9637000000000001E-5</c:v>
                </c:pt>
                <c:pt idx="1">
                  <c:v>2.9921300000000001E-5</c:v>
                </c:pt>
                <c:pt idx="2">
                  <c:v>3.1016799999999998E-5</c:v>
                </c:pt>
                <c:pt idx="3">
                  <c:v>3.1798299999999997E-5</c:v>
                </c:pt>
                <c:pt idx="4">
                  <c:v>3.2316500000000001E-5</c:v>
                </c:pt>
                <c:pt idx="5">
                  <c:v>3.2604500000000003E-5</c:v>
                </c:pt>
                <c:pt idx="6">
                  <c:v>3.3735999999999997E-5</c:v>
                </c:pt>
                <c:pt idx="7">
                  <c:v>3.5067500000000003E-5</c:v>
                </c:pt>
                <c:pt idx="8">
                  <c:v>3.4614199999999998E-5</c:v>
                </c:pt>
                <c:pt idx="9">
                  <c:v>3.5634199999999998E-5</c:v>
                </c:pt>
                <c:pt idx="10">
                  <c:v>3.75292E-5</c:v>
                </c:pt>
                <c:pt idx="11">
                  <c:v>3.8370200000000001E-5</c:v>
                </c:pt>
                <c:pt idx="12">
                  <c:v>3.9384200000000001E-5</c:v>
                </c:pt>
                <c:pt idx="13">
                  <c:v>4.0416500000000002E-5</c:v>
                </c:pt>
                <c:pt idx="14">
                  <c:v>4.06998E-5</c:v>
                </c:pt>
                <c:pt idx="15">
                  <c:v>4.3427499999999997E-5</c:v>
                </c:pt>
                <c:pt idx="16">
                  <c:v>4.5675199999999999E-5</c:v>
                </c:pt>
                <c:pt idx="17">
                  <c:v>5.1343E-5</c:v>
                </c:pt>
                <c:pt idx="18">
                  <c:v>5.6463499999999999E-5</c:v>
                </c:pt>
                <c:pt idx="19">
                  <c:v>6.0411200000000002E-5</c:v>
                </c:pt>
                <c:pt idx="20">
                  <c:v>9.0010499999999995E-5</c:v>
                </c:pt>
                <c:pt idx="21">
                  <c:v>6.3836800000000005E-5</c:v>
                </c:pt>
                <c:pt idx="22">
                  <c:v>5.4277799999999997E-5</c:v>
                </c:pt>
                <c:pt idx="23">
                  <c:v>5.7216999999999998E-5</c:v>
                </c:pt>
                <c:pt idx="24">
                  <c:v>5.9451799999999999E-5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F8-45D8-BB27-DDFAC51C1BA0}"/>
            </c:ext>
          </c:extLst>
        </c:ser>
        <c:ser>
          <c:idx val="1"/>
          <c:order val="1"/>
          <c:tx>
            <c:strRef>
              <c:f>Feuil1!$Q$211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Feuil1!$Q$212:$Q$236</c:f>
              <c:numCache>
                <c:formatCode>0.00E+00</c:formatCode>
                <c:ptCount val="25"/>
                <c:pt idx="0">
                  <c:v>2.9706300000000001E-5</c:v>
                </c:pt>
                <c:pt idx="1">
                  <c:v>3.05635E-5</c:v>
                </c:pt>
                <c:pt idx="2">
                  <c:v>3.0964999999999999E-5</c:v>
                </c:pt>
                <c:pt idx="3">
                  <c:v>3.1266500000000003E-5</c:v>
                </c:pt>
                <c:pt idx="4">
                  <c:v>3.2906500000000001E-5</c:v>
                </c:pt>
                <c:pt idx="5">
                  <c:v>3.3142000000000002E-5</c:v>
                </c:pt>
                <c:pt idx="6">
                  <c:v>3.3346200000000003E-5</c:v>
                </c:pt>
                <c:pt idx="7">
                  <c:v>3.5046499999999997E-5</c:v>
                </c:pt>
                <c:pt idx="8">
                  <c:v>3.5952799999999999E-5</c:v>
                </c:pt>
                <c:pt idx="9">
                  <c:v>3.64138E-5</c:v>
                </c:pt>
                <c:pt idx="10">
                  <c:v>3.8330000000000001E-5</c:v>
                </c:pt>
                <c:pt idx="11">
                  <c:v>3.8679700000000002E-5</c:v>
                </c:pt>
                <c:pt idx="12">
                  <c:v>4.0037000000000003E-5</c:v>
                </c:pt>
                <c:pt idx="13">
                  <c:v>4.13088E-5</c:v>
                </c:pt>
                <c:pt idx="14">
                  <c:v>4.3466800000000002E-5</c:v>
                </c:pt>
                <c:pt idx="15">
                  <c:v>4.4883499999999998E-5</c:v>
                </c:pt>
                <c:pt idx="16">
                  <c:v>4.6362000000000001E-5</c:v>
                </c:pt>
                <c:pt idx="17">
                  <c:v>4.9881199999999999E-5</c:v>
                </c:pt>
                <c:pt idx="18">
                  <c:v>5.7221E-5</c:v>
                </c:pt>
                <c:pt idx="19">
                  <c:v>6.3268499999999999E-5</c:v>
                </c:pt>
                <c:pt idx="20">
                  <c:v>7.7844500000000003E-5</c:v>
                </c:pt>
                <c:pt idx="21">
                  <c:v>5.6777000000000002E-5</c:v>
                </c:pt>
                <c:pt idx="22">
                  <c:v>5.7114499999999997E-5</c:v>
                </c:pt>
                <c:pt idx="23">
                  <c:v>5.88063E-5</c:v>
                </c:pt>
                <c:pt idx="24">
                  <c:v>6.1422999999999998E-5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7F8-45D8-BB27-DDFAC51C1BA0}"/>
            </c:ext>
          </c:extLst>
        </c:ser>
        <c:ser>
          <c:idx val="2"/>
          <c:order val="2"/>
          <c:tx>
            <c:strRef>
              <c:f>Feuil1!$R$211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Feuil1!$R$212:$R$236</c:f>
              <c:numCache>
                <c:formatCode>0.00E+00</c:formatCode>
                <c:ptCount val="25"/>
                <c:pt idx="0">
                  <c:v>2.9641999999999998E-5</c:v>
                </c:pt>
                <c:pt idx="1">
                  <c:v>3.0534799999999998E-5</c:v>
                </c:pt>
                <c:pt idx="2">
                  <c:v>3.2775999999999999E-5</c:v>
                </c:pt>
                <c:pt idx="3">
                  <c:v>3.1964200000000001E-5</c:v>
                </c:pt>
                <c:pt idx="4">
                  <c:v>3.2128999999999997E-5</c:v>
                </c:pt>
                <c:pt idx="5">
                  <c:v>3.2624299999999999E-5</c:v>
                </c:pt>
                <c:pt idx="6">
                  <c:v>3.3992999999999998E-5</c:v>
                </c:pt>
                <c:pt idx="7">
                  <c:v>3.4987999999999998E-5</c:v>
                </c:pt>
                <c:pt idx="8">
                  <c:v>3.5249000000000001E-5</c:v>
                </c:pt>
                <c:pt idx="9">
                  <c:v>3.7142299999999998E-5</c:v>
                </c:pt>
                <c:pt idx="10">
                  <c:v>3.9603700000000002E-5</c:v>
                </c:pt>
                <c:pt idx="11">
                  <c:v>4.0751000000000003E-5</c:v>
                </c:pt>
                <c:pt idx="12">
                  <c:v>4.0245199999999999E-5</c:v>
                </c:pt>
                <c:pt idx="13">
                  <c:v>4.1706699999999998E-5</c:v>
                </c:pt>
                <c:pt idx="14">
                  <c:v>4.2852499999999997E-5</c:v>
                </c:pt>
                <c:pt idx="15">
                  <c:v>4.4311299999999997E-5</c:v>
                </c:pt>
                <c:pt idx="16">
                  <c:v>4.6001999999999998E-5</c:v>
                </c:pt>
                <c:pt idx="17">
                  <c:v>5.3121500000000003E-5</c:v>
                </c:pt>
                <c:pt idx="18">
                  <c:v>5.6000700000000001E-5</c:v>
                </c:pt>
                <c:pt idx="19">
                  <c:v>7.0202499999999997E-5</c:v>
                </c:pt>
                <c:pt idx="20">
                  <c:v>7.8986799999999994E-5</c:v>
                </c:pt>
                <c:pt idx="21">
                  <c:v>5.6341999999999997E-5</c:v>
                </c:pt>
                <c:pt idx="22">
                  <c:v>5.5408000000000002E-5</c:v>
                </c:pt>
                <c:pt idx="23">
                  <c:v>5.54658E-5</c:v>
                </c:pt>
                <c:pt idx="24">
                  <c:v>6.77067E-5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7F8-45D8-BB27-DDFAC51C1BA0}"/>
            </c:ext>
          </c:extLst>
        </c:ser>
        <c:ser>
          <c:idx val="3"/>
          <c:order val="3"/>
          <c:tx>
            <c:strRef>
              <c:f>Feuil1!$S$211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Feuil1!$S$212:$S$236</c:f>
              <c:numCache>
                <c:formatCode>0.00E+00</c:formatCode>
                <c:ptCount val="25"/>
                <c:pt idx="0">
                  <c:v>2.9675999999999998E-5</c:v>
                </c:pt>
                <c:pt idx="1">
                  <c:v>3.0256700000000001E-5</c:v>
                </c:pt>
                <c:pt idx="2">
                  <c:v>3.1173000000000001E-5</c:v>
                </c:pt>
                <c:pt idx="3">
                  <c:v>3.2650200000000001E-5</c:v>
                </c:pt>
                <c:pt idx="4">
                  <c:v>3.1953299999999998E-5</c:v>
                </c:pt>
                <c:pt idx="5">
                  <c:v>3.2639499999999998E-5</c:v>
                </c:pt>
                <c:pt idx="6">
                  <c:v>3.4753299999999998E-5</c:v>
                </c:pt>
                <c:pt idx="7">
                  <c:v>3.5547799999999999E-5</c:v>
                </c:pt>
                <c:pt idx="8">
                  <c:v>3.57185E-5</c:v>
                </c:pt>
                <c:pt idx="9">
                  <c:v>3.7253799999999999E-5</c:v>
                </c:pt>
                <c:pt idx="10">
                  <c:v>3.8137799999999999E-5</c:v>
                </c:pt>
                <c:pt idx="11">
                  <c:v>3.8458799999999998E-5</c:v>
                </c:pt>
                <c:pt idx="12">
                  <c:v>3.9823500000000003E-5</c:v>
                </c:pt>
                <c:pt idx="13">
                  <c:v>4.2093199999999999E-5</c:v>
                </c:pt>
                <c:pt idx="14">
                  <c:v>4.2122500000000002E-5</c:v>
                </c:pt>
                <c:pt idx="15">
                  <c:v>4.3838999999999998E-5</c:v>
                </c:pt>
                <c:pt idx="16">
                  <c:v>4.7942200000000003E-5</c:v>
                </c:pt>
                <c:pt idx="17">
                  <c:v>4.8884200000000002E-5</c:v>
                </c:pt>
                <c:pt idx="18">
                  <c:v>6.2180299999999998E-5</c:v>
                </c:pt>
                <c:pt idx="19">
                  <c:v>8.8862499999999998E-5</c:v>
                </c:pt>
                <c:pt idx="20">
                  <c:v>7.1762799999999997E-5</c:v>
                </c:pt>
                <c:pt idx="21">
                  <c:v>5.61025E-5</c:v>
                </c:pt>
                <c:pt idx="22">
                  <c:v>5.3377200000000001E-5</c:v>
                </c:pt>
                <c:pt idx="23">
                  <c:v>5.0639000000000001E-5</c:v>
                </c:pt>
                <c:pt idx="24">
                  <c:v>6.7283699999999994E-5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7F8-45D8-BB27-DDFAC51C1BA0}"/>
            </c:ext>
          </c:extLst>
        </c:ser>
        <c:ser>
          <c:idx val="4"/>
          <c:order val="4"/>
          <c:tx>
            <c:strRef>
              <c:f>Feuil1!$T$211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Feuil1!$T$212:$T$236</c:f>
              <c:numCache>
                <c:formatCode>0.00E+00</c:formatCode>
                <c:ptCount val="25"/>
                <c:pt idx="0">
                  <c:v>2.9529499999999999E-5</c:v>
                </c:pt>
                <c:pt idx="1">
                  <c:v>3.112E-5</c:v>
                </c:pt>
                <c:pt idx="2">
                  <c:v>3.1185E-5</c:v>
                </c:pt>
                <c:pt idx="3">
                  <c:v>3.1399500000000003E-5</c:v>
                </c:pt>
                <c:pt idx="4">
                  <c:v>3.23775E-5</c:v>
                </c:pt>
                <c:pt idx="5">
                  <c:v>3.28845E-5</c:v>
                </c:pt>
                <c:pt idx="6">
                  <c:v>3.3359499999999998E-5</c:v>
                </c:pt>
                <c:pt idx="7">
                  <c:v>3.5277999999999997E-5</c:v>
                </c:pt>
                <c:pt idx="8">
                  <c:v>3.55825E-5</c:v>
                </c:pt>
                <c:pt idx="9">
                  <c:v>3.6619799999999998E-5</c:v>
                </c:pt>
                <c:pt idx="10">
                  <c:v>3.7558000000000002E-5</c:v>
                </c:pt>
                <c:pt idx="11">
                  <c:v>3.8519500000000003E-5</c:v>
                </c:pt>
                <c:pt idx="12">
                  <c:v>3.9078500000000002E-5</c:v>
                </c:pt>
                <c:pt idx="13">
                  <c:v>4.1546299999999999E-5</c:v>
                </c:pt>
                <c:pt idx="14">
                  <c:v>4.2817200000000001E-5</c:v>
                </c:pt>
                <c:pt idx="15">
                  <c:v>4.4367499999999998E-5</c:v>
                </c:pt>
                <c:pt idx="16">
                  <c:v>4.8582799999999998E-5</c:v>
                </c:pt>
                <c:pt idx="17">
                  <c:v>4.9657799999999997E-5</c:v>
                </c:pt>
                <c:pt idx="18">
                  <c:v>6.7330799999999996E-5</c:v>
                </c:pt>
                <c:pt idx="19">
                  <c:v>8.0290200000000006E-5</c:v>
                </c:pt>
                <c:pt idx="20">
                  <c:v>7.9109000000000004E-5</c:v>
                </c:pt>
                <c:pt idx="21">
                  <c:v>4.8319699999999997E-5</c:v>
                </c:pt>
                <c:pt idx="22">
                  <c:v>5.1279000000000002E-5</c:v>
                </c:pt>
                <c:pt idx="23">
                  <c:v>5.1206699999999999E-5</c:v>
                </c:pt>
                <c:pt idx="24">
                  <c:v>5.9421800000000001E-5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7F8-45D8-BB27-DDFAC51C1BA0}"/>
            </c:ext>
          </c:extLst>
        </c:ser>
        <c:ser>
          <c:idx val="5"/>
          <c:order val="5"/>
          <c:tx>
            <c:strRef>
              <c:f>Feuil1!$U$211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Feuil1!$U$212:$U$236</c:f>
              <c:numCache>
                <c:formatCode>0.00E+00</c:formatCode>
                <c:ptCount val="25"/>
                <c:pt idx="0">
                  <c:v>2.9827499999999999E-5</c:v>
                </c:pt>
                <c:pt idx="1">
                  <c:v>2.96583E-5</c:v>
                </c:pt>
                <c:pt idx="2">
                  <c:v>3.1088499999999999E-5</c:v>
                </c:pt>
                <c:pt idx="3">
                  <c:v>3.1754700000000003E-5</c:v>
                </c:pt>
                <c:pt idx="4">
                  <c:v>3.2332500000000003E-5</c:v>
                </c:pt>
                <c:pt idx="5">
                  <c:v>3.3436000000000003E-5</c:v>
                </c:pt>
                <c:pt idx="6">
                  <c:v>3.4336499999999999E-5</c:v>
                </c:pt>
                <c:pt idx="7">
                  <c:v>3.5675E-5</c:v>
                </c:pt>
                <c:pt idx="8">
                  <c:v>3.5468500000000001E-5</c:v>
                </c:pt>
                <c:pt idx="9">
                  <c:v>3.6318700000000002E-5</c:v>
                </c:pt>
                <c:pt idx="10">
                  <c:v>3.7952299999999999E-5</c:v>
                </c:pt>
                <c:pt idx="11">
                  <c:v>3.8878200000000003E-5</c:v>
                </c:pt>
                <c:pt idx="12">
                  <c:v>4.0553499999999997E-5</c:v>
                </c:pt>
                <c:pt idx="13">
                  <c:v>4.2316700000000001E-5</c:v>
                </c:pt>
                <c:pt idx="14">
                  <c:v>4.2475000000000002E-5</c:v>
                </c:pt>
                <c:pt idx="15">
                  <c:v>4.5344299999999999E-5</c:v>
                </c:pt>
                <c:pt idx="16">
                  <c:v>4.8347999999999999E-5</c:v>
                </c:pt>
                <c:pt idx="17">
                  <c:v>5.2498499999999999E-5</c:v>
                </c:pt>
                <c:pt idx="18">
                  <c:v>6.0791000000000001E-5</c:v>
                </c:pt>
                <c:pt idx="19">
                  <c:v>8.3266300000000006E-5</c:v>
                </c:pt>
                <c:pt idx="20">
                  <c:v>5.62447E-5</c:v>
                </c:pt>
                <c:pt idx="21">
                  <c:v>4.8526000000000003E-5</c:v>
                </c:pt>
                <c:pt idx="22">
                  <c:v>5.2489199999999999E-5</c:v>
                </c:pt>
                <c:pt idx="23">
                  <c:v>5.1493999999999999E-5</c:v>
                </c:pt>
                <c:pt idx="24">
                  <c:v>6.0315700000000003E-5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7F8-45D8-BB27-DDFAC51C1BA0}"/>
            </c:ext>
          </c:extLst>
        </c:ser>
        <c:ser>
          <c:idx val="6"/>
          <c:order val="6"/>
          <c:tx>
            <c:strRef>
              <c:f>Feuil1!$V$211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Feuil1!$V$212:$V$236</c:f>
              <c:numCache>
                <c:formatCode>0.00E+00</c:formatCode>
                <c:ptCount val="25"/>
                <c:pt idx="0">
                  <c:v>2.99905E-5</c:v>
                </c:pt>
                <c:pt idx="1">
                  <c:v>3.02995E-5</c:v>
                </c:pt>
                <c:pt idx="2">
                  <c:v>3.13548E-5</c:v>
                </c:pt>
                <c:pt idx="3">
                  <c:v>3.1337500000000003E-5</c:v>
                </c:pt>
                <c:pt idx="4">
                  <c:v>3.1795299999999997E-5</c:v>
                </c:pt>
                <c:pt idx="5">
                  <c:v>3.4339799999999999E-5</c:v>
                </c:pt>
                <c:pt idx="6">
                  <c:v>3.3837000000000001E-5</c:v>
                </c:pt>
                <c:pt idx="7">
                  <c:v>3.5219200000000003E-5</c:v>
                </c:pt>
                <c:pt idx="8">
                  <c:v>3.6492499999999997E-5</c:v>
                </c:pt>
                <c:pt idx="9">
                  <c:v>3.7097700000000002E-5</c:v>
                </c:pt>
                <c:pt idx="10">
                  <c:v>3.83388E-5</c:v>
                </c:pt>
                <c:pt idx="11">
                  <c:v>3.9264000000000002E-5</c:v>
                </c:pt>
                <c:pt idx="12">
                  <c:v>3.9840499999999999E-5</c:v>
                </c:pt>
                <c:pt idx="13">
                  <c:v>4.2369300000000001E-5</c:v>
                </c:pt>
                <c:pt idx="14">
                  <c:v>4.3464799999999998E-5</c:v>
                </c:pt>
                <c:pt idx="15">
                  <c:v>4.4790999999999999E-5</c:v>
                </c:pt>
                <c:pt idx="16">
                  <c:v>5.0954500000000001E-5</c:v>
                </c:pt>
                <c:pt idx="17">
                  <c:v>4.7200000000000002E-5</c:v>
                </c:pt>
                <c:pt idx="18">
                  <c:v>6.5165800000000005E-5</c:v>
                </c:pt>
                <c:pt idx="19">
                  <c:v>6.8190300000000003E-5</c:v>
                </c:pt>
                <c:pt idx="20">
                  <c:v>5.8838000000000001E-5</c:v>
                </c:pt>
                <c:pt idx="21">
                  <c:v>4.9599499999999998E-5</c:v>
                </c:pt>
                <c:pt idx="22">
                  <c:v>5.0294000000000003E-5</c:v>
                </c:pt>
                <c:pt idx="23">
                  <c:v>5.3585000000000003E-5</c:v>
                </c:pt>
                <c:pt idx="24">
                  <c:v>6.1519299999999999E-5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7F8-45D8-BB27-DDFAC51C1BA0}"/>
            </c:ext>
          </c:extLst>
        </c:ser>
        <c:ser>
          <c:idx val="7"/>
          <c:order val="7"/>
          <c:tx>
            <c:strRef>
              <c:f>Feuil1!$W$211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Feuil1!$W$212:$W$236</c:f>
              <c:numCache>
                <c:formatCode>0.00E+00</c:formatCode>
                <c:ptCount val="25"/>
                <c:pt idx="0">
                  <c:v>2.97615E-5</c:v>
                </c:pt>
                <c:pt idx="1">
                  <c:v>3.07337E-5</c:v>
                </c:pt>
                <c:pt idx="2">
                  <c:v>3.0905499999999997E-5</c:v>
                </c:pt>
                <c:pt idx="3">
                  <c:v>3.1182300000000001E-5</c:v>
                </c:pt>
                <c:pt idx="4">
                  <c:v>3.2508000000000001E-5</c:v>
                </c:pt>
                <c:pt idx="5">
                  <c:v>3.3408000000000003E-5</c:v>
                </c:pt>
                <c:pt idx="6">
                  <c:v>3.4204500000000001E-5</c:v>
                </c:pt>
                <c:pt idx="7">
                  <c:v>3.5301500000000001E-5</c:v>
                </c:pt>
                <c:pt idx="8">
                  <c:v>3.5991200000000002E-5</c:v>
                </c:pt>
                <c:pt idx="9">
                  <c:v>3.69423E-5</c:v>
                </c:pt>
                <c:pt idx="10">
                  <c:v>3.8124799999999998E-5</c:v>
                </c:pt>
                <c:pt idx="11">
                  <c:v>3.9050300000000001E-5</c:v>
                </c:pt>
                <c:pt idx="12">
                  <c:v>4.0673000000000002E-5</c:v>
                </c:pt>
                <c:pt idx="13">
                  <c:v>4.1587200000000001E-5</c:v>
                </c:pt>
                <c:pt idx="14">
                  <c:v>4.4314499999999997E-5</c:v>
                </c:pt>
                <c:pt idx="15">
                  <c:v>4.4580999999999999E-5</c:v>
                </c:pt>
                <c:pt idx="16">
                  <c:v>5.2245299999999999E-5</c:v>
                </c:pt>
                <c:pt idx="17">
                  <c:v>5.50055E-5</c:v>
                </c:pt>
                <c:pt idx="18">
                  <c:v>7.2392500000000002E-5</c:v>
                </c:pt>
                <c:pt idx="19">
                  <c:v>6.3479799999999995E-5</c:v>
                </c:pt>
                <c:pt idx="20">
                  <c:v>5.3357499999999999E-5</c:v>
                </c:pt>
                <c:pt idx="21">
                  <c:v>4.53945E-5</c:v>
                </c:pt>
                <c:pt idx="22">
                  <c:v>4.8498500000000003E-5</c:v>
                </c:pt>
                <c:pt idx="23">
                  <c:v>5.67728E-5</c:v>
                </c:pt>
                <c:pt idx="24">
                  <c:v>6.1950299999999995E-5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7F8-45D8-BB27-DDFAC51C1BA0}"/>
            </c:ext>
          </c:extLst>
        </c:ser>
        <c:ser>
          <c:idx val="8"/>
          <c:order val="8"/>
          <c:tx>
            <c:strRef>
              <c:f>Feuil1!$X$211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Feuil1!$X$212:$X$236</c:f>
              <c:numCache>
                <c:formatCode>0.00E+00</c:formatCode>
                <c:ptCount val="25"/>
                <c:pt idx="0">
                  <c:v>2.9963499999999999E-5</c:v>
                </c:pt>
                <c:pt idx="1">
                  <c:v>2.9857199999999999E-5</c:v>
                </c:pt>
                <c:pt idx="2">
                  <c:v>3.0756000000000002E-5</c:v>
                </c:pt>
                <c:pt idx="3">
                  <c:v>3.1440299999999998E-5</c:v>
                </c:pt>
                <c:pt idx="4">
                  <c:v>3.2125200000000002E-5</c:v>
                </c:pt>
                <c:pt idx="5">
                  <c:v>3.2486E-5</c:v>
                </c:pt>
                <c:pt idx="6">
                  <c:v>3.3129200000000001E-5</c:v>
                </c:pt>
                <c:pt idx="7">
                  <c:v>3.4785E-5</c:v>
                </c:pt>
                <c:pt idx="8">
                  <c:v>3.4832200000000002E-5</c:v>
                </c:pt>
                <c:pt idx="9">
                  <c:v>3.5995299999999997E-5</c:v>
                </c:pt>
                <c:pt idx="10">
                  <c:v>3.7452500000000001E-5</c:v>
                </c:pt>
                <c:pt idx="11">
                  <c:v>3.8059999999999998E-5</c:v>
                </c:pt>
                <c:pt idx="12">
                  <c:v>3.99675E-5</c:v>
                </c:pt>
                <c:pt idx="13">
                  <c:v>4.0754499999999997E-5</c:v>
                </c:pt>
                <c:pt idx="14">
                  <c:v>4.09502E-5</c:v>
                </c:pt>
                <c:pt idx="15">
                  <c:v>4.2836200000000002E-5</c:v>
                </c:pt>
                <c:pt idx="16">
                  <c:v>4.7510799999999999E-5</c:v>
                </c:pt>
                <c:pt idx="17">
                  <c:v>5.0904800000000001E-5</c:v>
                </c:pt>
                <c:pt idx="18">
                  <c:v>7.4108299999999997E-5</c:v>
                </c:pt>
                <c:pt idx="19">
                  <c:v>7.8769800000000006E-5</c:v>
                </c:pt>
                <c:pt idx="20">
                  <c:v>4.5821500000000002E-5</c:v>
                </c:pt>
                <c:pt idx="21">
                  <c:v>5.1122499999999997E-5</c:v>
                </c:pt>
                <c:pt idx="22">
                  <c:v>5.18747E-5</c:v>
                </c:pt>
                <c:pt idx="23">
                  <c:v>4.9555999999999998E-5</c:v>
                </c:pt>
                <c:pt idx="24">
                  <c:v>6.1571999999999999E-5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7F8-45D8-BB27-DDFAC51C1BA0}"/>
            </c:ext>
          </c:extLst>
        </c:ser>
        <c:ser>
          <c:idx val="9"/>
          <c:order val="9"/>
          <c:tx>
            <c:strRef>
              <c:f>Feuil1!$Y$211</c:f>
              <c:strCache>
                <c:ptCount val="1"/>
                <c:pt idx="0">
                  <c:v>Fink's UO2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</c:spPr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Feuil1!$Y$212:$Y$236</c:f>
              <c:numCache>
                <c:formatCode>General</c:formatCode>
                <c:ptCount val="25"/>
                <c:pt idx="0">
                  <c:v>2.9266576829999999E-5</c:v>
                </c:pt>
                <c:pt idx="1">
                  <c:v>2.9352226560000001E-5</c:v>
                </c:pt>
                <c:pt idx="2">
                  <c:v>2.9516411250000003E-5</c:v>
                </c:pt>
                <c:pt idx="3">
                  <c:v>2.9758814639999994E-5</c:v>
                </c:pt>
                <c:pt idx="4">
                  <c:v>3.0079120469999998E-5</c:v>
                </c:pt>
                <c:pt idx="5">
                  <c:v>3.0477012480000001E-5</c:v>
                </c:pt>
                <c:pt idx="6">
                  <c:v>3.0952174409999997E-5</c:v>
                </c:pt>
                <c:pt idx="7">
                  <c:v>3.1504289999999995E-5</c:v>
                </c:pt>
                <c:pt idx="8">
                  <c:v>3.213304299E-5</c:v>
                </c:pt>
                <c:pt idx="9">
                  <c:v>3.2838117120000004E-5</c:v>
                </c:pt>
                <c:pt idx="10">
                  <c:v>3.3619196130000002E-5</c:v>
                </c:pt>
                <c:pt idx="11">
                  <c:v>3.4475963759999999E-5</c:v>
                </c:pt>
                <c:pt idx="12">
                  <c:v>3.5408103750000003E-5</c:v>
                </c:pt>
                <c:pt idx="13">
                  <c:v>3.641529984E-5</c:v>
                </c:pt>
                <c:pt idx="14">
                  <c:v>3.7497235769999996E-5</c:v>
                </c:pt>
                <c:pt idx="15">
                  <c:v>3.865359528E-5</c:v>
                </c:pt>
                <c:pt idx="16">
                  <c:v>4.9022999999999995E-5</c:v>
                </c:pt>
                <c:pt idx="17">
                  <c:v>5.3425303593749991E-5</c:v>
                </c:pt>
                <c:pt idx="18">
                  <c:v>5.8281333749999994E-5</c:v>
                </c:pt>
                <c:pt idx="19">
                  <c:v>6.3587369531249987E-5</c:v>
                </c:pt>
                <c:pt idx="20">
                  <c:v>6.9339689999999989E-5</c:v>
                </c:pt>
                <c:pt idx="21">
                  <c:v>7.7697239999999988E-5</c:v>
                </c:pt>
                <c:pt idx="22">
                  <c:v>8.4476421093750007E-5</c:v>
                </c:pt>
                <c:pt idx="23">
                  <c:v>9.1689483749999974E-5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7F8-45D8-BB27-DDFAC51C1BA0}"/>
            </c:ext>
          </c:extLst>
        </c:ser>
        <c:ser>
          <c:idx val="10"/>
          <c:order val="10"/>
          <c:tx>
            <c:strRef>
              <c:f>Feuil1!$Z$211</c:f>
              <c:strCache>
                <c:ptCount val="1"/>
                <c:pt idx="0">
                  <c:v>Urchida PuO2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Feuil1!$O$212:$O$236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Feuil1!$Z$212:$Z$235</c:f>
              <c:numCache>
                <c:formatCode>General</c:formatCode>
                <c:ptCount val="24"/>
                <c:pt idx="0">
                  <c:v>2.6843804999999999E-5</c:v>
                </c:pt>
                <c:pt idx="1">
                  <c:v>2.7543000000000004E-5</c:v>
                </c:pt>
                <c:pt idx="2">
                  <c:v>2.8274325E-5</c:v>
                </c:pt>
                <c:pt idx="3">
                  <c:v>2.9037779999999997E-5</c:v>
                </c:pt>
                <c:pt idx="4">
                  <c:v>2.9833365000000002E-5</c:v>
                </c:pt>
                <c:pt idx="5">
                  <c:v>3.0661079999999995E-5</c:v>
                </c:pt>
                <c:pt idx="6">
                  <c:v>3.1520925E-5</c:v>
                </c:pt>
                <c:pt idx="7">
                  <c:v>3.2412900000000003E-5</c:v>
                </c:pt>
                <c:pt idx="8">
                  <c:v>3.3337004999999996E-5</c:v>
                </c:pt>
                <c:pt idx="9">
                  <c:v>3.4293240000000002E-5</c:v>
                </c:pt>
                <c:pt idx="10">
                  <c:v>3.5281604999999998E-5</c:v>
                </c:pt>
                <c:pt idx="11">
                  <c:v>3.6302100000000006E-5</c:v>
                </c:pt>
                <c:pt idx="12">
                  <c:v>3.7354724999999998E-5</c:v>
                </c:pt>
                <c:pt idx="13">
                  <c:v>3.8439479999999995E-5</c:v>
                </c:pt>
                <c:pt idx="14">
                  <c:v>3.9556364999999997E-5</c:v>
                </c:pt>
                <c:pt idx="15">
                  <c:v>4.0705380000000004E-5</c:v>
                </c:pt>
                <c:pt idx="16">
                  <c:v>4.3099800000000004E-5</c:v>
                </c:pt>
                <c:pt idx="17">
                  <c:v>4.4979956249999998E-5</c:v>
                </c:pt>
                <c:pt idx="18">
                  <c:v>4.6932404999999992E-5</c:v>
                </c:pt>
                <c:pt idx="19">
                  <c:v>4.8957146250000004E-5</c:v>
                </c:pt>
                <c:pt idx="20">
                  <c:v>5.1054180000000002E-5</c:v>
                </c:pt>
                <c:pt idx="21">
                  <c:v>5.3962680000000003E-5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0CD-40FA-B785-C0DDCC419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93408"/>
        <c:axId val="339795328"/>
      </c:scatterChart>
      <c:valAx>
        <c:axId val="339793408"/>
        <c:scaling>
          <c:orientation val="minMax"/>
          <c:max val="33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39795328"/>
        <c:crosses val="autoZero"/>
        <c:crossBetween val="midCat"/>
      </c:valAx>
      <c:valAx>
        <c:axId val="339795328"/>
        <c:scaling>
          <c:orientation val="minMax"/>
          <c:min val="2.0000000000000005E-5"/>
        </c:scaling>
        <c:delete val="0"/>
        <c:axPos val="l"/>
        <c:numFmt formatCode="0.00E+00" sourceLinked="1"/>
        <c:majorTickMark val="out"/>
        <c:minorTickMark val="none"/>
        <c:tickLblPos val="nextTo"/>
        <c:crossAx val="339793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Feuil8!$N$5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Feuil8!$N$6:$N$30</c:f>
              <c:numCache>
                <c:formatCode>0.00E+00</c:formatCode>
                <c:ptCount val="25"/>
                <c:pt idx="0">
                  <c:v>-3902398.005000337</c:v>
                </c:pt>
                <c:pt idx="1">
                  <c:v>-3894784.3070484782</c:v>
                </c:pt>
                <c:pt idx="2">
                  <c:v>-3887104.5337439338</c:v>
                </c:pt>
                <c:pt idx="3">
                  <c:v>-3879398.5092594102</c:v>
                </c:pt>
                <c:pt idx="4">
                  <c:v>-3871607.797557917</c:v>
                </c:pt>
                <c:pt idx="5">
                  <c:v>-3863790.2426161752</c:v>
                </c:pt>
                <c:pt idx="6">
                  <c:v>-3855874.6785371997</c:v>
                </c:pt>
                <c:pt idx="7">
                  <c:v>-3847945.5493359915</c:v>
                </c:pt>
                <c:pt idx="8">
                  <c:v>-3839932.5489668106</c:v>
                </c:pt>
                <c:pt idx="9">
                  <c:v>-3831904.0590638155</c:v>
                </c:pt>
                <c:pt idx="10">
                  <c:v>-3823782.4721497102</c:v>
                </c:pt>
                <c:pt idx="11">
                  <c:v>-3815483.8162010484</c:v>
                </c:pt>
                <c:pt idx="12">
                  <c:v>-3807146.5710801445</c:v>
                </c:pt>
                <c:pt idx="13">
                  <c:v>-3798756.0383445835</c:v>
                </c:pt>
                <c:pt idx="14">
                  <c:v>-3790365.4613422151</c:v>
                </c:pt>
                <c:pt idx="15">
                  <c:v>-3781774.6901370985</c:v>
                </c:pt>
                <c:pt idx="16">
                  <c:v>-3764191.5728290565</c:v>
                </c:pt>
                <c:pt idx="17">
                  <c:v>-3750279.2306625461</c:v>
                </c:pt>
                <c:pt idx="18">
                  <c:v>-3736166.887341422</c:v>
                </c:pt>
                <c:pt idx="19">
                  <c:v>-3720679.5360823213</c:v>
                </c:pt>
                <c:pt idx="20">
                  <c:v>-3700317.1566794878</c:v>
                </c:pt>
                <c:pt idx="21">
                  <c:v>-3673108.9838056136</c:v>
                </c:pt>
                <c:pt idx="22">
                  <c:v>-3654696.615660273</c:v>
                </c:pt>
                <c:pt idx="23">
                  <c:v>-3637884.2567518502</c:v>
                </c:pt>
                <c:pt idx="24">
                  <c:v>-3615651.1125990166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D57-40C6-BE44-46B01C203258}"/>
            </c:ext>
          </c:extLst>
        </c:ser>
        <c:ser>
          <c:idx val="1"/>
          <c:order val="1"/>
          <c:tx>
            <c:strRef>
              <c:f>Feuil8!$O$5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Feuil8!$O$6:$O$30</c:f>
              <c:numCache>
                <c:formatCode>0.00E+00</c:formatCode>
                <c:ptCount val="25"/>
                <c:pt idx="0">
                  <c:v>-3917398.091596439</c:v>
                </c:pt>
                <c:pt idx="1">
                  <c:v>-3909742.6738010673</c:v>
                </c:pt>
                <c:pt idx="2">
                  <c:v>-3902080.9863749119</c:v>
                </c:pt>
                <c:pt idx="3">
                  <c:v>-3894333.7312072171</c:v>
                </c:pt>
                <c:pt idx="4">
                  <c:v>-3886557.7786371936</c:v>
                </c:pt>
                <c:pt idx="5">
                  <c:v>-3878790.3292122772</c:v>
                </c:pt>
                <c:pt idx="6">
                  <c:v>-3870866.4667304833</c:v>
                </c:pt>
                <c:pt idx="7">
                  <c:v>-3862863.9248760585</c:v>
                </c:pt>
                <c:pt idx="8">
                  <c:v>-3854891.6287999526</c:v>
                </c:pt>
                <c:pt idx="9">
                  <c:v>-3846803.5548099014</c:v>
                </c:pt>
                <c:pt idx="10">
                  <c:v>-3838682.5581685049</c:v>
                </c:pt>
                <c:pt idx="11">
                  <c:v>-3830507.5736912317</c:v>
                </c:pt>
                <c:pt idx="12">
                  <c:v>-3822180.4233273929</c:v>
                </c:pt>
                <c:pt idx="13">
                  <c:v>-3813781.0420416687</c:v>
                </c:pt>
                <c:pt idx="14">
                  <c:v>-3805219.0639553699</c:v>
                </c:pt>
                <c:pt idx="15">
                  <c:v>-3796674.7761558932</c:v>
                </c:pt>
                <c:pt idx="16">
                  <c:v>-3779091.6588478512</c:v>
                </c:pt>
                <c:pt idx="17">
                  <c:v>-3765479.3184132632</c:v>
                </c:pt>
                <c:pt idx="18">
                  <c:v>-3750966.9727829094</c:v>
                </c:pt>
                <c:pt idx="19">
                  <c:v>-3734579.6163280425</c:v>
                </c:pt>
                <c:pt idx="20">
                  <c:v>-3713492.2327397307</c:v>
                </c:pt>
                <c:pt idx="21">
                  <c:v>-3687059.0643399884</c:v>
                </c:pt>
                <c:pt idx="22">
                  <c:v>-3669521.701246087</c:v>
                </c:pt>
                <c:pt idx="23">
                  <c:v>-3652609.3417603569</c:v>
                </c:pt>
                <c:pt idx="24">
                  <c:v>-3630726.1996280993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D57-40C6-BE44-46B01C203258}"/>
            </c:ext>
          </c:extLst>
        </c:ser>
        <c:ser>
          <c:idx val="2"/>
          <c:order val="2"/>
          <c:tx>
            <c:strRef>
              <c:f>Feuil8!$P$5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Feuil8!$P$6:$P$30</c:f>
              <c:numCache>
                <c:formatCode>0.00E+00</c:formatCode>
                <c:ptCount val="25"/>
                <c:pt idx="0">
                  <c:v>-3932398.178192541</c:v>
                </c:pt>
                <c:pt idx="1">
                  <c:v>-3924744.2670925157</c:v>
                </c:pt>
                <c:pt idx="2">
                  <c:v>-3917089.499723372</c:v>
                </c:pt>
                <c:pt idx="3">
                  <c:v>-3909363.0230108304</c:v>
                </c:pt>
                <c:pt idx="4">
                  <c:v>-3901598.6991390311</c:v>
                </c:pt>
                <c:pt idx="5">
                  <c:v>-3893790.4158083792</c:v>
                </c:pt>
                <c:pt idx="6">
                  <c:v>-3885883.1078499802</c:v>
                </c:pt>
                <c:pt idx="7">
                  <c:v>-3877926.5649838988</c:v>
                </c:pt>
                <c:pt idx="8">
                  <c:v>-3869963.5428042505</c:v>
                </c:pt>
                <c:pt idx="9">
                  <c:v>-3861862.4947899133</c:v>
                </c:pt>
                <c:pt idx="10">
                  <c:v>-3853782.6453419141</c:v>
                </c:pt>
                <c:pt idx="11">
                  <c:v>-3845483.5162915862</c:v>
                </c:pt>
                <c:pt idx="12">
                  <c:v>-3837235.602553295</c:v>
                </c:pt>
                <c:pt idx="13">
                  <c:v>-3828802.0934825786</c:v>
                </c:pt>
                <c:pt idx="14">
                  <c:v>-3820222.4837338454</c:v>
                </c:pt>
                <c:pt idx="15">
                  <c:v>-3811674.8627519952</c:v>
                </c:pt>
                <c:pt idx="16">
                  <c:v>-3794091.7454439532</c:v>
                </c:pt>
                <c:pt idx="17">
                  <c:v>-3780429.4047207115</c:v>
                </c:pt>
                <c:pt idx="18">
                  <c:v>-3765042.0540389186</c:v>
                </c:pt>
                <c:pt idx="19">
                  <c:v>-3749104.7001819345</c:v>
                </c:pt>
                <c:pt idx="20">
                  <c:v>-3726842.3098102617</c:v>
                </c:pt>
                <c:pt idx="21">
                  <c:v>-3700834.1438640757</c:v>
                </c:pt>
                <c:pt idx="22">
                  <c:v>-3684521.787842189</c:v>
                </c:pt>
                <c:pt idx="23">
                  <c:v>-3668259.4321089569</c:v>
                </c:pt>
                <c:pt idx="24">
                  <c:v>-3644751.2805954544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D57-40C6-BE44-46B01C203258}"/>
            </c:ext>
          </c:extLst>
        </c:ser>
        <c:ser>
          <c:idx val="3"/>
          <c:order val="3"/>
          <c:tx>
            <c:strRef>
              <c:f>Feuil8!$Q$5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Feuil8!$Q$6:$Q$30</c:f>
              <c:numCache>
                <c:formatCode>0.00E+00</c:formatCode>
                <c:ptCount val="25"/>
                <c:pt idx="0">
                  <c:v>-3947498.2653659508</c:v>
                </c:pt>
                <c:pt idx="1">
                  <c:v>-3939843.2184938118</c:v>
                </c:pt>
                <c:pt idx="2">
                  <c:v>-3932171.2784897927</c:v>
                </c:pt>
                <c:pt idx="3">
                  <c:v>-3924471.4513585111</c:v>
                </c:pt>
                <c:pt idx="4">
                  <c:v>-3916680.4153545261</c:v>
                </c:pt>
                <c:pt idx="5">
                  <c:v>-3908890.5029817885</c:v>
                </c:pt>
                <c:pt idx="6">
                  <c:v>-3900973.6649170634</c:v>
                </c:pt>
                <c:pt idx="7">
                  <c:v>-3893030.9717882266</c:v>
                </c:pt>
                <c:pt idx="8">
                  <c:v>-3885004.1957805906</c:v>
                </c:pt>
                <c:pt idx="9">
                  <c:v>-3876914.4261792959</c:v>
                </c:pt>
                <c:pt idx="10">
                  <c:v>-3868782.7319380161</c:v>
                </c:pt>
                <c:pt idx="11">
                  <c:v>-3860558.1700264239</c:v>
                </c:pt>
                <c:pt idx="12">
                  <c:v>-3852225.2880731584</c:v>
                </c:pt>
                <c:pt idx="13">
                  <c:v>-3843781.2800701652</c:v>
                </c:pt>
                <c:pt idx="14">
                  <c:v>-3835434.932346107</c:v>
                </c:pt>
                <c:pt idx="15">
                  <c:v>-3826749.9497810779</c:v>
                </c:pt>
                <c:pt idx="16">
                  <c:v>-3809066.8318957286</c:v>
                </c:pt>
                <c:pt idx="17">
                  <c:v>-3795479.4916054672</c:v>
                </c:pt>
                <c:pt idx="18">
                  <c:v>-3780392.1426555961</c:v>
                </c:pt>
                <c:pt idx="19">
                  <c:v>-3762704.7786957338</c:v>
                </c:pt>
                <c:pt idx="20">
                  <c:v>-3740617.3893343485</c:v>
                </c:pt>
                <c:pt idx="21">
                  <c:v>-3716234.2327694069</c:v>
                </c:pt>
                <c:pt idx="22">
                  <c:v>-3699871.876458867</c:v>
                </c:pt>
                <c:pt idx="23">
                  <c:v>-3683084.5176947713</c:v>
                </c:pt>
                <c:pt idx="24">
                  <c:v>-3661326.3762841476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D57-40C6-BE44-46B01C203258}"/>
            </c:ext>
          </c:extLst>
        </c:ser>
        <c:ser>
          <c:idx val="4"/>
          <c:order val="4"/>
          <c:tx>
            <c:strRef>
              <c:f>Feuil8!$R$5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Feuil8!$R$6:$R$30</c:f>
              <c:numCache>
                <c:formatCode>0.00E+00</c:formatCode>
                <c:ptCount val="25"/>
                <c:pt idx="0">
                  <c:v>-3962698.3531166674</c:v>
                </c:pt>
                <c:pt idx="1">
                  <c:v>-3955007.6087487969</c:v>
                </c:pt>
                <c:pt idx="2">
                  <c:v>-3947344.6770403823</c:v>
                </c:pt>
                <c:pt idx="3">
                  <c:v>-3939622.7059191256</c:v>
                </c:pt>
                <c:pt idx="4">
                  <c:v>-3931835.9532100596</c:v>
                </c:pt>
                <c:pt idx="5">
                  <c:v>-3924090.5907325055</c:v>
                </c:pt>
                <c:pt idx="6">
                  <c:v>-3916115.9679590682</c:v>
                </c:pt>
                <c:pt idx="7">
                  <c:v>-3907969.7687620097</c:v>
                </c:pt>
                <c:pt idx="8">
                  <c:v>-3900184.5625042883</c:v>
                </c:pt>
                <c:pt idx="9">
                  <c:v>-3892074.8064387911</c:v>
                </c:pt>
                <c:pt idx="10">
                  <c:v>-3883982.8196887332</c:v>
                </c:pt>
                <c:pt idx="11">
                  <c:v>-3875748.4659878146</c:v>
                </c:pt>
                <c:pt idx="12">
                  <c:v>-3867422.4107463332</c:v>
                </c:pt>
                <c:pt idx="13">
                  <c:v>-3858959.4988913117</c:v>
                </c:pt>
                <c:pt idx="14">
                  <c:v>-3850491.3366078292</c:v>
                </c:pt>
                <c:pt idx="15">
                  <c:v>-3841800.0366658336</c:v>
                </c:pt>
                <c:pt idx="16">
                  <c:v>-3824141.9189248108</c:v>
                </c:pt>
                <c:pt idx="17">
                  <c:v>-3810479.5782015692</c:v>
                </c:pt>
                <c:pt idx="18">
                  <c:v>-3795667.2308392935</c:v>
                </c:pt>
                <c:pt idx="19">
                  <c:v>-3777379.8634155872</c:v>
                </c:pt>
                <c:pt idx="20">
                  <c:v>-3755292.474054202</c:v>
                </c:pt>
                <c:pt idx="21">
                  <c:v>-3731159.3189325286</c:v>
                </c:pt>
                <c:pt idx="22">
                  <c:v>-3714796.9626219883</c:v>
                </c:pt>
                <c:pt idx="23">
                  <c:v>-3698784.6083320244</c:v>
                </c:pt>
                <c:pt idx="24">
                  <c:v>-3676626.4646121715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D57-40C6-BE44-46B01C203258}"/>
            </c:ext>
          </c:extLst>
        </c:ser>
        <c:ser>
          <c:idx val="5"/>
          <c:order val="5"/>
          <c:tx>
            <c:strRef>
              <c:f>Feuil8!$S$5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Feuil8!$S$6:$S$30</c:f>
              <c:numCache>
                <c:formatCode>0.00E+00</c:formatCode>
                <c:ptCount val="25"/>
                <c:pt idx="0">
                  <c:v>-3977898.440867384</c:v>
                </c:pt>
                <c:pt idx="1">
                  <c:v>-3970248.6479456541</c:v>
                </c:pt>
                <c:pt idx="2">
                  <c:v>-3962608.4818871822</c:v>
                </c:pt>
                <c:pt idx="3">
                  <c:v>-3954872.9275918575</c:v>
                </c:pt>
                <c:pt idx="4">
                  <c:v>-3947064.6179091968</c:v>
                </c:pt>
                <c:pt idx="5">
                  <c:v>-3939290.6784832221</c:v>
                </c:pt>
                <c:pt idx="6">
                  <c:v>-3931358.2600990813</c:v>
                </c:pt>
                <c:pt idx="7">
                  <c:v>-3923407.9906096742</c:v>
                </c:pt>
                <c:pt idx="8">
                  <c:v>-3915415.8543422986</c:v>
                </c:pt>
                <c:pt idx="9">
                  <c:v>-3907266.7162140608</c:v>
                </c:pt>
                <c:pt idx="10">
                  <c:v>-3899182.9074394498</c:v>
                </c:pt>
                <c:pt idx="11">
                  <c:v>-3890998.9542237218</c:v>
                </c:pt>
                <c:pt idx="12">
                  <c:v>-3882533.6856422885</c:v>
                </c:pt>
                <c:pt idx="13">
                  <c:v>-3874209.4299428193</c:v>
                </c:pt>
                <c:pt idx="14">
                  <c:v>-3865705.7291103941</c:v>
                </c:pt>
                <c:pt idx="15">
                  <c:v>-3857025.1245608772</c:v>
                </c:pt>
                <c:pt idx="16">
                  <c:v>-3839342.0066755279</c:v>
                </c:pt>
                <c:pt idx="17">
                  <c:v>-3825079.6624884419</c:v>
                </c:pt>
                <c:pt idx="18">
                  <c:v>-3809717.3119509756</c:v>
                </c:pt>
                <c:pt idx="19">
                  <c:v>-3789729.9347130442</c:v>
                </c:pt>
                <c:pt idx="20">
                  <c:v>-3769367.5553102107</c:v>
                </c:pt>
                <c:pt idx="21">
                  <c:v>-3745934.4042296889</c:v>
                </c:pt>
                <c:pt idx="22">
                  <c:v>-3729922.0499397246</c:v>
                </c:pt>
                <c:pt idx="23">
                  <c:v>-3713884.6955054342</c:v>
                </c:pt>
                <c:pt idx="24">
                  <c:v>-3692101.5539504834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D57-40C6-BE44-46B01C203258}"/>
            </c:ext>
          </c:extLst>
        </c:ser>
        <c:ser>
          <c:idx val="6"/>
          <c:order val="6"/>
          <c:tx>
            <c:strRef>
              <c:f>Feuil8!$T$5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Feuil8!$T$6:$T$30</c:f>
              <c:numCache>
                <c:formatCode>0.00E+00</c:formatCode>
                <c:ptCount val="25"/>
                <c:pt idx="0">
                  <c:v>-3993198.5291954083</c:v>
                </c:pt>
                <c:pt idx="1">
                  <c:v>-3985589.3711844692</c:v>
                </c:pt>
                <c:pt idx="2">
                  <c:v>-3977906.9553439012</c:v>
                </c:pt>
                <c:pt idx="3">
                  <c:v>-3970178.997617906</c:v>
                </c:pt>
                <c:pt idx="4">
                  <c:v>-3962412.7731602909</c:v>
                </c:pt>
                <c:pt idx="5">
                  <c:v>-3954590.7668112461</c:v>
                </c:pt>
                <c:pt idx="6">
                  <c:v>-3946705.1643316643</c:v>
                </c:pt>
                <c:pt idx="7">
                  <c:v>-3938750.9762673513</c:v>
                </c:pt>
                <c:pt idx="8">
                  <c:v>-3930693.9458204992</c:v>
                </c:pt>
                <c:pt idx="9">
                  <c:v>-3922641.2361991224</c:v>
                </c:pt>
                <c:pt idx="10">
                  <c:v>-3914482.9957674742</c:v>
                </c:pt>
                <c:pt idx="11">
                  <c:v>-3908525.8544446682</c:v>
                </c:pt>
                <c:pt idx="12">
                  <c:v>-3899155.4412512686</c:v>
                </c:pt>
                <c:pt idx="13">
                  <c:v>-3890420.2490665214</c:v>
                </c:pt>
                <c:pt idx="14">
                  <c:v>-3880896.3743946454</c:v>
                </c:pt>
                <c:pt idx="15">
                  <c:v>-3872375.2131775548</c:v>
                </c:pt>
                <c:pt idx="16">
                  <c:v>-3854417.0937046101</c:v>
                </c:pt>
                <c:pt idx="17">
                  <c:v>-3840079.7490845439</c:v>
                </c:pt>
                <c:pt idx="18">
                  <c:v>-3824267.3959491947</c:v>
                </c:pt>
                <c:pt idx="19">
                  <c:v>-3802855.0104846335</c:v>
                </c:pt>
                <c:pt idx="20">
                  <c:v>-3783867.6390197761</c:v>
                </c:pt>
                <c:pt idx="21">
                  <c:v>-3761484.4940009816</c:v>
                </c:pt>
                <c:pt idx="22">
                  <c:v>-3745372.1391337099</c:v>
                </c:pt>
                <c:pt idx="23">
                  <c:v>-3729334.784699419</c:v>
                </c:pt>
                <c:pt idx="24">
                  <c:v>-3707326.6418455271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D57-40C6-BE44-46B01C203258}"/>
            </c:ext>
          </c:extLst>
        </c:ser>
        <c:ser>
          <c:idx val="7"/>
          <c:order val="7"/>
          <c:tx>
            <c:strRef>
              <c:f>Feuil8!$U$5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Feuil8!$U$6:$U$30</c:f>
              <c:numCache>
                <c:formatCode>0.00E+00</c:formatCode>
                <c:ptCount val="25"/>
                <c:pt idx="0">
                  <c:v>-4008598.6181007395</c:v>
                </c:pt>
                <c:pt idx="1">
                  <c:v>-4000967.7491181567</c:v>
                </c:pt>
                <c:pt idx="2">
                  <c:v>-3993281.3858330231</c:v>
                </c:pt>
                <c:pt idx="3">
                  <c:v>-3985587.8696089699</c:v>
                </c:pt>
                <c:pt idx="4">
                  <c:v>-3977797.7555093961</c:v>
                </c:pt>
                <c:pt idx="5">
                  <c:v>-3969990.8557165777</c:v>
                </c:pt>
                <c:pt idx="6">
                  <c:v>-3961818.6333216247</c:v>
                </c:pt>
                <c:pt idx="7">
                  <c:v>-3954141.2071202728</c:v>
                </c:pt>
                <c:pt idx="8">
                  <c:v>-3946118.2640408925</c:v>
                </c:pt>
                <c:pt idx="9">
                  <c:v>-3938037.6932749436</c:v>
                </c:pt>
                <c:pt idx="10">
                  <c:v>-3929983.0852501127</c:v>
                </c:pt>
                <c:pt idx="11">
                  <c:v>-3921588.8983204593</c:v>
                </c:pt>
                <c:pt idx="12">
                  <c:v>-3913301.6304267645</c:v>
                </c:pt>
                <c:pt idx="13">
                  <c:v>-3904788.9925105572</c:v>
                </c:pt>
                <c:pt idx="14">
                  <c:v>-3896377.4753829502</c:v>
                </c:pt>
                <c:pt idx="15">
                  <c:v>-3887675.3015055791</c:v>
                </c:pt>
                <c:pt idx="16">
                  <c:v>-3869642.1815996538</c:v>
                </c:pt>
                <c:pt idx="17">
                  <c:v>-3855679.8391444902</c:v>
                </c:pt>
                <c:pt idx="18">
                  <c:v>-3839042.4812463555</c:v>
                </c:pt>
                <c:pt idx="19">
                  <c:v>-3816830.0911633354</c:v>
                </c:pt>
                <c:pt idx="20">
                  <c:v>-3798792.7251828979</c:v>
                </c:pt>
                <c:pt idx="21">
                  <c:v>-3776659.5816073716</c:v>
                </c:pt>
                <c:pt idx="22">
                  <c:v>-3760847.2284720219</c:v>
                </c:pt>
                <c:pt idx="23">
                  <c:v>-3744984.875048019</c:v>
                </c:pt>
                <c:pt idx="24">
                  <c:v>-3722201.7277199947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D57-40C6-BE44-46B01C203258}"/>
            </c:ext>
          </c:extLst>
        </c:ser>
        <c:ser>
          <c:idx val="8"/>
          <c:order val="8"/>
          <c:tx>
            <c:strRef>
              <c:f>Feuil8!$V$5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Feuil8!$M$6:$M$30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Feuil8!$V$6:$V$30</c:f>
              <c:numCache>
                <c:formatCode>0.00E+00</c:formatCode>
                <c:ptCount val="25"/>
                <c:pt idx="0">
                  <c:v>-4024098.7075833785</c:v>
                </c:pt>
                <c:pt idx="1">
                  <c:v>-4016455.9116247967</c:v>
                </c:pt>
                <c:pt idx="2">
                  <c:v>-4008752.0292688939</c:v>
                </c:pt>
                <c:pt idx="3">
                  <c:v>-4001064.9798482228</c:v>
                </c:pt>
                <c:pt idx="4">
                  <c:v>-3993268.8425756777</c:v>
                </c:pt>
                <c:pt idx="5">
                  <c:v>-3985490.9451992167</c:v>
                </c:pt>
                <c:pt idx="6">
                  <c:v>-3977590.4527278687</c:v>
                </c:pt>
                <c:pt idx="7">
                  <c:v>-3969647.6421957556</c:v>
                </c:pt>
                <c:pt idx="8">
                  <c:v>-3961615.834206739</c:v>
                </c:pt>
                <c:pt idx="9">
                  <c:v>-3953577.2870772341</c:v>
                </c:pt>
                <c:pt idx="10">
                  <c:v>-3945383.1741554444</c:v>
                </c:pt>
                <c:pt idx="11">
                  <c:v>-3937115.006143196</c:v>
                </c:pt>
                <c:pt idx="12">
                  <c:v>-3928889.2845109757</c:v>
                </c:pt>
                <c:pt idx="13">
                  <c:v>-3920312.0824917145</c:v>
                </c:pt>
                <c:pt idx="14">
                  <c:v>-3911907.4247948383</c:v>
                </c:pt>
                <c:pt idx="15">
                  <c:v>-3903175.3909882177</c:v>
                </c:pt>
                <c:pt idx="16">
                  <c:v>-3885492.2731028683</c:v>
                </c:pt>
                <c:pt idx="17">
                  <c:v>-3871579.9309363584</c:v>
                </c:pt>
                <c:pt idx="18">
                  <c:v>-3853392.5640899595</c:v>
                </c:pt>
                <c:pt idx="19">
                  <c:v>-3831280.1745842472</c:v>
                </c:pt>
                <c:pt idx="20">
                  <c:v>-3813392.8094697706</c:v>
                </c:pt>
                <c:pt idx="21">
                  <c:v>-3791934.6697910689</c:v>
                </c:pt>
                <c:pt idx="22">
                  <c:v>-3776097.3165113921</c:v>
                </c:pt>
                <c:pt idx="23">
                  <c:v>-3760509.9646749846</c:v>
                </c:pt>
                <c:pt idx="24">
                  <c:v>-3738851.8238416682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D57-40C6-BE44-46B01C203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84224"/>
        <c:axId val="347702400"/>
      </c:scatterChart>
      <c:valAx>
        <c:axId val="3476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702400"/>
        <c:crosses val="autoZero"/>
        <c:crossBetween val="midCat"/>
      </c:valAx>
      <c:valAx>
        <c:axId val="34770240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7684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Feuil8!$N$88</c:f>
              <c:strCache>
                <c:ptCount val="1"/>
                <c:pt idx="0">
                  <c:v>MOX_00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Feuil8!$N$89:$N$113</c:f>
              <c:numCache>
                <c:formatCode>0.00E+00</c:formatCode>
                <c:ptCount val="25"/>
                <c:pt idx="0">
                  <c:v>0</c:v>
                </c:pt>
                <c:pt idx="1">
                  <c:v>7613.6979518588632</c:v>
                </c:pt>
                <c:pt idx="2">
                  <c:v>15293.471256403252</c:v>
                </c:pt>
                <c:pt idx="3">
                  <c:v>22999.495740926825</c:v>
                </c:pt>
                <c:pt idx="4">
                  <c:v>30790.207442420069</c:v>
                </c:pt>
                <c:pt idx="5">
                  <c:v>38607.762384161819</c:v>
                </c:pt>
                <c:pt idx="6">
                  <c:v>46523.326463137288</c:v>
                </c:pt>
                <c:pt idx="7">
                  <c:v>54452.455664345529</c:v>
                </c:pt>
                <c:pt idx="8">
                  <c:v>62465.456033526454</c:v>
                </c:pt>
                <c:pt idx="9">
                  <c:v>70493.945936521515</c:v>
                </c:pt>
                <c:pt idx="10">
                  <c:v>78615.532850626856</c:v>
                </c:pt>
                <c:pt idx="11">
                  <c:v>86914.18879928859</c:v>
                </c:pt>
                <c:pt idx="12">
                  <c:v>95251.433920192532</c:v>
                </c:pt>
                <c:pt idx="13">
                  <c:v>103641.96665575355</c:v>
                </c:pt>
                <c:pt idx="14">
                  <c:v>112032.54365812195</c:v>
                </c:pt>
                <c:pt idx="15">
                  <c:v>120623.31486323848</c:v>
                </c:pt>
                <c:pt idx="16">
                  <c:v>138206.4321712805</c:v>
                </c:pt>
                <c:pt idx="17">
                  <c:v>152118.77433779091</c:v>
                </c:pt>
                <c:pt idx="18">
                  <c:v>166231.117658915</c:v>
                </c:pt>
                <c:pt idx="19">
                  <c:v>181718.46891801571</c:v>
                </c:pt>
                <c:pt idx="20">
                  <c:v>202080.84832084924</c:v>
                </c:pt>
                <c:pt idx="21">
                  <c:v>229289.02119472343</c:v>
                </c:pt>
                <c:pt idx="22">
                  <c:v>247701.38934006402</c:v>
                </c:pt>
                <c:pt idx="23">
                  <c:v>264513.74824848678</c:v>
                </c:pt>
                <c:pt idx="24">
                  <c:v>286746.89240132039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B7B-4011-8375-775B341705EF}"/>
            </c:ext>
          </c:extLst>
        </c:ser>
        <c:ser>
          <c:idx val="1"/>
          <c:order val="1"/>
          <c:tx>
            <c:strRef>
              <c:f>Feuil8!$O$88</c:f>
              <c:strCache>
                <c:ptCount val="1"/>
                <c:pt idx="0">
                  <c:v>MOX_12,5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Feuil8!$O$89:$O$113</c:f>
              <c:numCache>
                <c:formatCode>0.00E+00</c:formatCode>
                <c:ptCount val="25"/>
                <c:pt idx="0">
                  <c:v>0</c:v>
                </c:pt>
                <c:pt idx="1">
                  <c:v>7655.4177953717299</c:v>
                </c:pt>
                <c:pt idx="2">
                  <c:v>15317.105221527163</c:v>
                </c:pt>
                <c:pt idx="3">
                  <c:v>23064.360389221925</c:v>
                </c:pt>
                <c:pt idx="4">
                  <c:v>30840.312959245406</c:v>
                </c:pt>
                <c:pt idx="5">
                  <c:v>38607.762384161819</c:v>
                </c:pt>
                <c:pt idx="6">
                  <c:v>46531.624865955673</c:v>
                </c:pt>
                <c:pt idx="7">
                  <c:v>54534.166720380541</c:v>
                </c:pt>
                <c:pt idx="8">
                  <c:v>62506.462796486448</c:v>
                </c:pt>
                <c:pt idx="9">
                  <c:v>70594.536786537617</c:v>
                </c:pt>
                <c:pt idx="10">
                  <c:v>78715.533427934162</c:v>
                </c:pt>
                <c:pt idx="11">
                  <c:v>86890.517905207351</c:v>
                </c:pt>
                <c:pt idx="12">
                  <c:v>95217.668269046117</c:v>
                </c:pt>
                <c:pt idx="13">
                  <c:v>103617.04955477035</c:v>
                </c:pt>
                <c:pt idx="14">
                  <c:v>112179.02764106914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151918.77318317583</c:v>
                </c:pt>
                <c:pt idx="18">
                  <c:v>166431.11881352961</c:v>
                </c:pt>
                <c:pt idx="19">
                  <c:v>182818.47526839655</c:v>
                </c:pt>
                <c:pt idx="20">
                  <c:v>203905.85885670828</c:v>
                </c:pt>
                <c:pt idx="21">
                  <c:v>230339.02725645062</c:v>
                </c:pt>
                <c:pt idx="22">
                  <c:v>247876.39035035204</c:v>
                </c:pt>
                <c:pt idx="23">
                  <c:v>264788.7498360821</c:v>
                </c:pt>
                <c:pt idx="24">
                  <c:v>286671.89196833968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B7B-4011-8375-775B341705EF}"/>
            </c:ext>
          </c:extLst>
        </c:ser>
        <c:ser>
          <c:idx val="2"/>
          <c:order val="2"/>
          <c:tx>
            <c:strRef>
              <c:f>Feuil8!$P$88</c:f>
              <c:strCache>
                <c:ptCount val="1"/>
                <c:pt idx="0">
                  <c:v>MOX_25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Feuil8!$P$89:$P$113</c:f>
              <c:numCache>
                <c:formatCode>0.00E+00</c:formatCode>
                <c:ptCount val="25"/>
                <c:pt idx="0">
                  <c:v>0</c:v>
                </c:pt>
                <c:pt idx="1">
                  <c:v>7653.9111000252888</c:v>
                </c:pt>
                <c:pt idx="2">
                  <c:v>15308.678469168954</c:v>
                </c:pt>
                <c:pt idx="3">
                  <c:v>23035.155181710608</c:v>
                </c:pt>
                <c:pt idx="4">
                  <c:v>30799.479053509887</c:v>
                </c:pt>
                <c:pt idx="5">
                  <c:v>38607.762384161819</c:v>
                </c:pt>
                <c:pt idx="6">
                  <c:v>46515.070342560764</c:v>
                </c:pt>
                <c:pt idx="7">
                  <c:v>54471.613208642229</c:v>
                </c:pt>
                <c:pt idx="8">
                  <c:v>62434.63538829051</c:v>
                </c:pt>
                <c:pt idx="9">
                  <c:v>70535.683402627707</c:v>
                </c:pt>
                <c:pt idx="10">
                  <c:v>78615.532850626856</c:v>
                </c:pt>
                <c:pt idx="11">
                  <c:v>86914.661900954787</c:v>
                </c:pt>
                <c:pt idx="12">
                  <c:v>95162.575639246032</c:v>
                </c:pt>
                <c:pt idx="13">
                  <c:v>103596.08470996236</c:v>
                </c:pt>
                <c:pt idx="14">
                  <c:v>112175.69445869559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151968.77347182948</c:v>
                </c:pt>
                <c:pt idx="18">
                  <c:v>167356.12415362243</c:v>
                </c:pt>
                <c:pt idx="19">
                  <c:v>183293.47801060649</c:v>
                </c:pt>
                <c:pt idx="20">
                  <c:v>205555.8683822793</c:v>
                </c:pt>
                <c:pt idx="21">
                  <c:v>231564.03432846535</c:v>
                </c:pt>
                <c:pt idx="22">
                  <c:v>247876.39035035204</c:v>
                </c:pt>
                <c:pt idx="23">
                  <c:v>264138.74608358415</c:v>
                </c:pt>
                <c:pt idx="24">
                  <c:v>287646.89759708662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B7B-4011-8375-775B341705EF}"/>
            </c:ext>
          </c:extLst>
        </c:ser>
        <c:ser>
          <c:idx val="3"/>
          <c:order val="3"/>
          <c:tx>
            <c:strRef>
              <c:f>Feuil8!$Q$88</c:f>
              <c:strCache>
                <c:ptCount val="1"/>
                <c:pt idx="0">
                  <c:v>MOX_37,5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Feuil8!$Q$89:$Q$113</c:f>
              <c:numCache>
                <c:formatCode>0.00E+00</c:formatCode>
                <c:ptCount val="25"/>
                <c:pt idx="0">
                  <c:v>0</c:v>
                </c:pt>
                <c:pt idx="1">
                  <c:v>7655.0468721389771</c:v>
                </c:pt>
                <c:pt idx="2">
                  <c:v>15326.986876158044</c:v>
                </c:pt>
                <c:pt idx="3">
                  <c:v>23026.814007439651</c:v>
                </c:pt>
                <c:pt idx="4">
                  <c:v>30817.850011424627</c:v>
                </c:pt>
                <c:pt idx="5">
                  <c:v>38607.762384162284</c:v>
                </c:pt>
                <c:pt idx="6">
                  <c:v>46524.60044888733</c:v>
                </c:pt>
                <c:pt idx="7">
                  <c:v>54467.293577724136</c:v>
                </c:pt>
                <c:pt idx="8">
                  <c:v>62494.069585360121</c:v>
                </c:pt>
                <c:pt idx="9">
                  <c:v>70583.839186654892</c:v>
                </c:pt>
                <c:pt idx="10">
                  <c:v>78715.533427934628</c:v>
                </c:pt>
                <c:pt idx="11">
                  <c:v>86940.095339526888</c:v>
                </c:pt>
                <c:pt idx="12">
                  <c:v>95272.977292792406</c:v>
                </c:pt>
                <c:pt idx="13">
                  <c:v>103716.98529578559</c:v>
                </c:pt>
                <c:pt idx="14">
                  <c:v>112063.33301984379</c:v>
                </c:pt>
                <c:pt idx="15">
                  <c:v>120748.31558487285</c:v>
                </c:pt>
                <c:pt idx="16">
                  <c:v>138431.43347022217</c:v>
                </c:pt>
                <c:pt idx="17">
                  <c:v>152018.7737604836</c:v>
                </c:pt>
                <c:pt idx="18">
                  <c:v>167106.12271035463</c:v>
                </c:pt>
                <c:pt idx="19">
                  <c:v>184793.48667021701</c:v>
                </c:pt>
                <c:pt idx="20">
                  <c:v>206880.87603160227</c:v>
                </c:pt>
                <c:pt idx="21">
                  <c:v>231264.0325965439</c:v>
                </c:pt>
                <c:pt idx="22">
                  <c:v>247626.38890708378</c:v>
                </c:pt>
                <c:pt idx="23">
                  <c:v>264413.74767117947</c:v>
                </c:pt>
                <c:pt idx="24">
                  <c:v>286171.88908180315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6B7B-4011-8375-775B341705EF}"/>
            </c:ext>
          </c:extLst>
        </c:ser>
        <c:ser>
          <c:idx val="4"/>
          <c:order val="4"/>
          <c:tx>
            <c:strRef>
              <c:f>Feuil8!$R$88</c:f>
              <c:strCache>
                <c:ptCount val="1"/>
                <c:pt idx="0">
                  <c:v>MOX_50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Feuil8!$R$89:$R$113</c:f>
              <c:numCache>
                <c:formatCode>0.00E+00</c:formatCode>
                <c:ptCount val="25"/>
                <c:pt idx="0">
                  <c:v>0</c:v>
                </c:pt>
                <c:pt idx="1">
                  <c:v>7690.7443678705022</c:v>
                </c:pt>
                <c:pt idx="2">
                  <c:v>15353.676076285075</c:v>
                </c:pt>
                <c:pt idx="3">
                  <c:v>23075.647197541781</c:v>
                </c:pt>
                <c:pt idx="4">
                  <c:v>30862.39990660781</c:v>
                </c:pt>
                <c:pt idx="5">
                  <c:v>38607.762384161819</c:v>
                </c:pt>
                <c:pt idx="6">
                  <c:v>46582.385157599114</c:v>
                </c:pt>
                <c:pt idx="7">
                  <c:v>54728.58435465768</c:v>
                </c:pt>
                <c:pt idx="8">
                  <c:v>62513.790612379089</c:v>
                </c:pt>
                <c:pt idx="9">
                  <c:v>70623.546677876264</c:v>
                </c:pt>
                <c:pt idx="10">
                  <c:v>78715.533427934162</c:v>
                </c:pt>
                <c:pt idx="11">
                  <c:v>86949.887128852773</c:v>
                </c:pt>
                <c:pt idx="12">
                  <c:v>95275.942370334174</c:v>
                </c:pt>
                <c:pt idx="13">
                  <c:v>103738.85422535567</c:v>
                </c:pt>
                <c:pt idx="14">
                  <c:v>112207.01650883816</c:v>
                </c:pt>
                <c:pt idx="15">
                  <c:v>120898.31645083381</c:v>
                </c:pt>
                <c:pt idx="16">
                  <c:v>138556.43419185653</c:v>
                </c:pt>
                <c:pt idx="17">
                  <c:v>152218.77491509821</c:v>
                </c:pt>
                <c:pt idx="18">
                  <c:v>167031.12227737391</c:v>
                </c:pt>
                <c:pt idx="19">
                  <c:v>185318.48970108014</c:v>
                </c:pt>
                <c:pt idx="20">
                  <c:v>207405.87906246539</c:v>
                </c:pt>
                <c:pt idx="21">
                  <c:v>231539.03418413876</c:v>
                </c:pt>
                <c:pt idx="22">
                  <c:v>247901.3904946791</c:v>
                </c:pt>
                <c:pt idx="23">
                  <c:v>263913.74478464294</c:v>
                </c:pt>
                <c:pt idx="24">
                  <c:v>286071.88850449584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6B7B-4011-8375-775B341705EF}"/>
            </c:ext>
          </c:extLst>
        </c:ser>
        <c:ser>
          <c:idx val="5"/>
          <c:order val="5"/>
          <c:tx>
            <c:strRef>
              <c:f>Feuil8!$S$88</c:f>
              <c:strCache>
                <c:ptCount val="1"/>
                <c:pt idx="0">
                  <c:v>MOX_62,5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Feuil8!$S$89:$S$113</c:f>
              <c:numCache>
                <c:formatCode>0.00E+00</c:formatCode>
                <c:ptCount val="25"/>
                <c:pt idx="0">
                  <c:v>0</c:v>
                </c:pt>
                <c:pt idx="1">
                  <c:v>7649.7929217298515</c:v>
                </c:pt>
                <c:pt idx="2">
                  <c:v>15289.958980201744</c:v>
                </c:pt>
                <c:pt idx="3">
                  <c:v>23025.513275526464</c:v>
                </c:pt>
                <c:pt idx="4">
                  <c:v>30833.8229581872</c:v>
                </c:pt>
                <c:pt idx="5">
                  <c:v>38607.762384161819</c:v>
                </c:pt>
                <c:pt idx="6">
                  <c:v>46540.180768302642</c:v>
                </c:pt>
                <c:pt idx="7">
                  <c:v>54490.450257709716</c:v>
                </c:pt>
                <c:pt idx="8">
                  <c:v>62482.586525085382</c:v>
                </c:pt>
                <c:pt idx="9">
                  <c:v>70631.724653323181</c:v>
                </c:pt>
                <c:pt idx="10">
                  <c:v>78715.533427934162</c:v>
                </c:pt>
                <c:pt idx="11">
                  <c:v>86899.486643662211</c:v>
                </c:pt>
                <c:pt idx="12">
                  <c:v>95364.755225095432</c:v>
                </c:pt>
                <c:pt idx="13">
                  <c:v>103689.01092456467</c:v>
                </c:pt>
                <c:pt idx="14">
                  <c:v>112192.71175698983</c:v>
                </c:pt>
                <c:pt idx="15">
                  <c:v>120873.31630650675</c:v>
                </c:pt>
                <c:pt idx="16">
                  <c:v>138556.43419185607</c:v>
                </c:pt>
                <c:pt idx="17">
                  <c:v>152818.77837894205</c:v>
                </c:pt>
                <c:pt idx="18">
                  <c:v>168181.1289164084</c:v>
                </c:pt>
                <c:pt idx="19">
                  <c:v>188168.50615433976</c:v>
                </c:pt>
                <c:pt idx="20">
                  <c:v>208530.88555717329</c:v>
                </c:pt>
                <c:pt idx="21">
                  <c:v>231964.03663769504</c:v>
                </c:pt>
                <c:pt idx="22">
                  <c:v>247976.39092765935</c:v>
                </c:pt>
                <c:pt idx="23">
                  <c:v>264013.74536194978</c:v>
                </c:pt>
                <c:pt idx="24">
                  <c:v>285796.88691690052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6B7B-4011-8375-775B341705EF}"/>
            </c:ext>
          </c:extLst>
        </c:ser>
        <c:ser>
          <c:idx val="6"/>
          <c:order val="6"/>
          <c:tx>
            <c:strRef>
              <c:f>Feuil8!$T$88</c:f>
              <c:strCache>
                <c:ptCount val="1"/>
                <c:pt idx="0">
                  <c:v>MOX_75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Feuil8!$T$89:$T$113</c:f>
              <c:numCache>
                <c:formatCode>0.00E+00</c:formatCode>
                <c:ptCount val="25"/>
                <c:pt idx="0">
                  <c:v>0</c:v>
                </c:pt>
                <c:pt idx="1">
                  <c:v>7609.1580109391361</c:v>
                </c:pt>
                <c:pt idx="2">
                  <c:v>15291.573851507157</c:v>
                </c:pt>
                <c:pt idx="3">
                  <c:v>23019.531577502377</c:v>
                </c:pt>
                <c:pt idx="4">
                  <c:v>30785.756035117432</c:v>
                </c:pt>
                <c:pt idx="5">
                  <c:v>38607.762384162284</c:v>
                </c:pt>
                <c:pt idx="6">
                  <c:v>46493.364863744006</c:v>
                </c:pt>
                <c:pt idx="7">
                  <c:v>54447.552928057034</c:v>
                </c:pt>
                <c:pt idx="8">
                  <c:v>62504.583374909125</c:v>
                </c:pt>
                <c:pt idx="9">
                  <c:v>70557.292996285949</c:v>
                </c:pt>
                <c:pt idx="10">
                  <c:v>78715.533427934162</c:v>
                </c:pt>
                <c:pt idx="11">
                  <c:v>84672.674750740174</c:v>
                </c:pt>
                <c:pt idx="12">
                  <c:v>94043.087944139726</c:v>
                </c:pt>
                <c:pt idx="13">
                  <c:v>102778.28012888692</c:v>
                </c:pt>
                <c:pt idx="14">
                  <c:v>112302.15480076289</c:v>
                </c:pt>
                <c:pt idx="15">
                  <c:v>120823.31601785356</c:v>
                </c:pt>
                <c:pt idx="16">
                  <c:v>138781.43549079821</c:v>
                </c:pt>
                <c:pt idx="17">
                  <c:v>153118.78011086443</c:v>
                </c:pt>
                <c:pt idx="18">
                  <c:v>168931.13324621366</c:v>
                </c:pt>
                <c:pt idx="19">
                  <c:v>190343.51871077484</c:v>
                </c:pt>
                <c:pt idx="20">
                  <c:v>209330.8901756322</c:v>
                </c:pt>
                <c:pt idx="21">
                  <c:v>231714.03519442677</c:v>
                </c:pt>
                <c:pt idx="22">
                  <c:v>247826.39006169839</c:v>
                </c:pt>
                <c:pt idx="23">
                  <c:v>263863.74449598929</c:v>
                </c:pt>
                <c:pt idx="24">
                  <c:v>285871.88734988123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6B7B-4011-8375-775B341705EF}"/>
            </c:ext>
          </c:extLst>
        </c:ser>
        <c:ser>
          <c:idx val="7"/>
          <c:order val="7"/>
          <c:tx>
            <c:strRef>
              <c:f>Feuil8!$U$88</c:f>
              <c:strCache>
                <c:ptCount val="1"/>
                <c:pt idx="0">
                  <c:v>MOX_87,5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Feuil8!$U$89:$U$113</c:f>
              <c:numCache>
                <c:formatCode>0.00E+00</c:formatCode>
                <c:ptCount val="25"/>
                <c:pt idx="0">
                  <c:v>0</c:v>
                </c:pt>
                <c:pt idx="1">
                  <c:v>7630.8689825828187</c:v>
                </c:pt>
                <c:pt idx="2">
                  <c:v>15317.232267716434</c:v>
                </c:pt>
                <c:pt idx="3">
                  <c:v>23010.748491769657</c:v>
                </c:pt>
                <c:pt idx="4">
                  <c:v>30800.862591343466</c:v>
                </c:pt>
                <c:pt idx="5">
                  <c:v>38607.762384161819</c:v>
                </c:pt>
                <c:pt idx="6">
                  <c:v>46779.984779114835</c:v>
                </c:pt>
                <c:pt idx="7">
                  <c:v>54457.410980466753</c:v>
                </c:pt>
                <c:pt idx="8">
                  <c:v>62480.354059847072</c:v>
                </c:pt>
                <c:pt idx="9">
                  <c:v>70560.924825795926</c:v>
                </c:pt>
                <c:pt idx="10">
                  <c:v>78615.532850626856</c:v>
                </c:pt>
                <c:pt idx="11">
                  <c:v>87009.719780280255</c:v>
                </c:pt>
                <c:pt idx="12">
                  <c:v>95296.987673975062</c:v>
                </c:pt>
                <c:pt idx="13">
                  <c:v>103809.62559018238</c:v>
                </c:pt>
                <c:pt idx="14">
                  <c:v>112221.14271778939</c:v>
                </c:pt>
                <c:pt idx="15">
                  <c:v>120923.3165951604</c:v>
                </c:pt>
                <c:pt idx="16">
                  <c:v>138956.43650108576</c:v>
                </c:pt>
                <c:pt idx="17">
                  <c:v>152918.77895624936</c:v>
                </c:pt>
                <c:pt idx="18">
                  <c:v>169556.13685438409</c:v>
                </c:pt>
                <c:pt idx="19">
                  <c:v>191768.52693740418</c:v>
                </c:pt>
                <c:pt idx="20">
                  <c:v>209805.89291784167</c:v>
                </c:pt>
                <c:pt idx="21">
                  <c:v>231939.03649336798</c:v>
                </c:pt>
                <c:pt idx="22">
                  <c:v>247751.38962871768</c:v>
                </c:pt>
                <c:pt idx="23">
                  <c:v>263613.74305272056</c:v>
                </c:pt>
                <c:pt idx="24">
                  <c:v>286396.89038074482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6B7B-4011-8375-775B341705EF}"/>
            </c:ext>
          </c:extLst>
        </c:ser>
        <c:ser>
          <c:idx val="8"/>
          <c:order val="8"/>
          <c:tx>
            <c:strRef>
              <c:f>Feuil8!$V$88</c:f>
              <c:strCache>
                <c:ptCount val="1"/>
                <c:pt idx="0">
                  <c:v>MOX_100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Feuil8!$M$89:$M$113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Feuil8!$V$89:$V$113</c:f>
              <c:numCache>
                <c:formatCode>0.00E+00</c:formatCode>
                <c:ptCount val="25"/>
                <c:pt idx="0">
                  <c:v>0</c:v>
                </c:pt>
                <c:pt idx="1">
                  <c:v>7642.7959585818462</c:v>
                </c:pt>
                <c:pt idx="2">
                  <c:v>15346.678314484656</c:v>
                </c:pt>
                <c:pt idx="3">
                  <c:v>23033.727735155728</c:v>
                </c:pt>
                <c:pt idx="4">
                  <c:v>30829.865007700864</c:v>
                </c:pt>
                <c:pt idx="5">
                  <c:v>38607.762384161819</c:v>
                </c:pt>
                <c:pt idx="6">
                  <c:v>46508.254855509847</c:v>
                </c:pt>
                <c:pt idx="7">
                  <c:v>54451.065387622919</c:v>
                </c:pt>
                <c:pt idx="8">
                  <c:v>62482.87337663956</c:v>
                </c:pt>
                <c:pt idx="9">
                  <c:v>70521.420506144408</c:v>
                </c:pt>
                <c:pt idx="10">
                  <c:v>78715.533427934162</c:v>
                </c:pt>
                <c:pt idx="11">
                  <c:v>86983.701440182514</c:v>
                </c:pt>
                <c:pt idx="12">
                  <c:v>95209.423072402831</c:v>
                </c:pt>
                <c:pt idx="13">
                  <c:v>103786.62509166403</c:v>
                </c:pt>
                <c:pt idx="14">
                  <c:v>112191.28278854024</c:v>
                </c:pt>
                <c:pt idx="15">
                  <c:v>120923.31659516087</c:v>
                </c:pt>
                <c:pt idx="16">
                  <c:v>138606.43448051019</c:v>
                </c:pt>
                <c:pt idx="17">
                  <c:v>152518.77664702013</c:v>
                </c:pt>
                <c:pt idx="18">
                  <c:v>170706.14349341905</c:v>
                </c:pt>
                <c:pt idx="19">
                  <c:v>192818.53299913136</c:v>
                </c:pt>
                <c:pt idx="20">
                  <c:v>210705.89811360789</c:v>
                </c:pt>
                <c:pt idx="21">
                  <c:v>232164.03779230965</c:v>
                </c:pt>
                <c:pt idx="22">
                  <c:v>248001.39107198641</c:v>
                </c:pt>
                <c:pt idx="23">
                  <c:v>263588.74290839396</c:v>
                </c:pt>
                <c:pt idx="24">
                  <c:v>285246.88374171034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6B7B-4011-8375-775B34170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65952"/>
        <c:axId val="355988224"/>
      </c:scatterChart>
      <c:valAx>
        <c:axId val="355965952"/>
        <c:scaling>
          <c:orientation val="minMax"/>
          <c:max val="33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5988224"/>
        <c:crosses val="autoZero"/>
        <c:crossBetween val="midCat"/>
      </c:valAx>
      <c:valAx>
        <c:axId val="355988224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596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Feuil8!$N$34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Feuil8!$N$35:$N$59</c:f>
              <c:numCache>
                <c:formatCode>0.00E+00</c:formatCode>
                <c:ptCount val="25"/>
                <c:pt idx="0">
                  <c:v>0</c:v>
                </c:pt>
                <c:pt idx="1">
                  <c:v>7613.6979518588632</c:v>
                </c:pt>
                <c:pt idx="2">
                  <c:v>15293.471256403252</c:v>
                </c:pt>
                <c:pt idx="3">
                  <c:v>22999.495740926825</c:v>
                </c:pt>
                <c:pt idx="4">
                  <c:v>30790.207442420069</c:v>
                </c:pt>
                <c:pt idx="5">
                  <c:v>38607.762384161819</c:v>
                </c:pt>
                <c:pt idx="6">
                  <c:v>46523.326463137288</c:v>
                </c:pt>
                <c:pt idx="7">
                  <c:v>54452.455664345529</c:v>
                </c:pt>
                <c:pt idx="8">
                  <c:v>62465.456033526454</c:v>
                </c:pt>
                <c:pt idx="9">
                  <c:v>70493.945936521515</c:v>
                </c:pt>
                <c:pt idx="10">
                  <c:v>78615.532850626856</c:v>
                </c:pt>
                <c:pt idx="11">
                  <c:v>86914.18879928859</c:v>
                </c:pt>
                <c:pt idx="12">
                  <c:v>95251.433920192532</c:v>
                </c:pt>
                <c:pt idx="13">
                  <c:v>103641.96665575355</c:v>
                </c:pt>
                <c:pt idx="14">
                  <c:v>112032.54365812195</c:v>
                </c:pt>
                <c:pt idx="15">
                  <c:v>120623.31486323848</c:v>
                </c:pt>
                <c:pt idx="16">
                  <c:v>138206.4321712805</c:v>
                </c:pt>
                <c:pt idx="17">
                  <c:v>152118.77433779091</c:v>
                </c:pt>
                <c:pt idx="18">
                  <c:v>166231.117658915</c:v>
                </c:pt>
                <c:pt idx="19">
                  <c:v>181718.46891801571</c:v>
                </c:pt>
                <c:pt idx="20">
                  <c:v>202080.84832084924</c:v>
                </c:pt>
                <c:pt idx="21">
                  <c:v>229289.02119472343</c:v>
                </c:pt>
                <c:pt idx="22">
                  <c:v>247701.38934006402</c:v>
                </c:pt>
                <c:pt idx="23">
                  <c:v>264513.74824848678</c:v>
                </c:pt>
                <c:pt idx="24">
                  <c:v>286746.89240132039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7F0-4A7B-8A48-633B8012F612}"/>
            </c:ext>
          </c:extLst>
        </c:ser>
        <c:ser>
          <c:idx val="1"/>
          <c:order val="1"/>
          <c:tx>
            <c:strRef>
              <c:f>Feuil8!$O$34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Feuil8!$O$35:$O$59</c:f>
              <c:numCache>
                <c:formatCode>0.00E+00</c:formatCode>
                <c:ptCount val="25"/>
                <c:pt idx="0">
                  <c:v>0</c:v>
                </c:pt>
                <c:pt idx="1">
                  <c:v>7655.4177953717299</c:v>
                </c:pt>
                <c:pt idx="2">
                  <c:v>15317.105221527163</c:v>
                </c:pt>
                <c:pt idx="3">
                  <c:v>23064.360389221925</c:v>
                </c:pt>
                <c:pt idx="4">
                  <c:v>30840.312959245406</c:v>
                </c:pt>
                <c:pt idx="5">
                  <c:v>38607.762384161819</c:v>
                </c:pt>
                <c:pt idx="6">
                  <c:v>46531.624865955673</c:v>
                </c:pt>
                <c:pt idx="7">
                  <c:v>54534.166720380541</c:v>
                </c:pt>
                <c:pt idx="8">
                  <c:v>62506.462796486448</c:v>
                </c:pt>
                <c:pt idx="9">
                  <c:v>70594.536786537617</c:v>
                </c:pt>
                <c:pt idx="10">
                  <c:v>78715.533427934162</c:v>
                </c:pt>
                <c:pt idx="11">
                  <c:v>86890.517905207351</c:v>
                </c:pt>
                <c:pt idx="12">
                  <c:v>95217.668269046117</c:v>
                </c:pt>
                <c:pt idx="13">
                  <c:v>103617.04955477035</c:v>
                </c:pt>
                <c:pt idx="14">
                  <c:v>112179.02764106914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151918.77318317583</c:v>
                </c:pt>
                <c:pt idx="18">
                  <c:v>166431.11881352961</c:v>
                </c:pt>
                <c:pt idx="19">
                  <c:v>182818.47526839655</c:v>
                </c:pt>
                <c:pt idx="20">
                  <c:v>203905.85885670828</c:v>
                </c:pt>
                <c:pt idx="21">
                  <c:v>230339.02725645062</c:v>
                </c:pt>
                <c:pt idx="22">
                  <c:v>247876.39035035204</c:v>
                </c:pt>
                <c:pt idx="23">
                  <c:v>264788.7498360821</c:v>
                </c:pt>
                <c:pt idx="24">
                  <c:v>286671.89196833968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F0-4A7B-8A48-633B8012F612}"/>
            </c:ext>
          </c:extLst>
        </c:ser>
        <c:ser>
          <c:idx val="2"/>
          <c:order val="2"/>
          <c:tx>
            <c:strRef>
              <c:f>Feuil8!$P$34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Feuil8!$P$35:$P$59</c:f>
              <c:numCache>
                <c:formatCode>0.00E+00</c:formatCode>
                <c:ptCount val="25"/>
                <c:pt idx="0">
                  <c:v>0</c:v>
                </c:pt>
                <c:pt idx="1">
                  <c:v>7653.9111000252888</c:v>
                </c:pt>
                <c:pt idx="2">
                  <c:v>15308.678469168954</c:v>
                </c:pt>
                <c:pt idx="3">
                  <c:v>23035.155181710608</c:v>
                </c:pt>
                <c:pt idx="4">
                  <c:v>30799.479053509887</c:v>
                </c:pt>
                <c:pt idx="5">
                  <c:v>38607.762384161819</c:v>
                </c:pt>
                <c:pt idx="6">
                  <c:v>46515.070342560764</c:v>
                </c:pt>
                <c:pt idx="7">
                  <c:v>54471.613208642229</c:v>
                </c:pt>
                <c:pt idx="8">
                  <c:v>62434.63538829051</c:v>
                </c:pt>
                <c:pt idx="9">
                  <c:v>70535.683402627707</c:v>
                </c:pt>
                <c:pt idx="10">
                  <c:v>78615.532850626856</c:v>
                </c:pt>
                <c:pt idx="11">
                  <c:v>86914.661900954787</c:v>
                </c:pt>
                <c:pt idx="12">
                  <c:v>95162.575639246032</c:v>
                </c:pt>
                <c:pt idx="13">
                  <c:v>103596.08470996236</c:v>
                </c:pt>
                <c:pt idx="14">
                  <c:v>112175.69445869559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151968.77347182948</c:v>
                </c:pt>
                <c:pt idx="18">
                  <c:v>167356.12415362243</c:v>
                </c:pt>
                <c:pt idx="19">
                  <c:v>183293.47801060649</c:v>
                </c:pt>
                <c:pt idx="20">
                  <c:v>205555.8683822793</c:v>
                </c:pt>
                <c:pt idx="21">
                  <c:v>231564.03432846535</c:v>
                </c:pt>
                <c:pt idx="22">
                  <c:v>247876.39035035204</c:v>
                </c:pt>
                <c:pt idx="23">
                  <c:v>264138.74608358415</c:v>
                </c:pt>
                <c:pt idx="24">
                  <c:v>287646.89759708662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7F0-4A7B-8A48-633B8012F612}"/>
            </c:ext>
          </c:extLst>
        </c:ser>
        <c:ser>
          <c:idx val="3"/>
          <c:order val="3"/>
          <c:tx>
            <c:strRef>
              <c:f>Feuil8!$Q$34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Feuil8!$Q$35:$Q$59</c:f>
              <c:numCache>
                <c:formatCode>0.00E+00</c:formatCode>
                <c:ptCount val="25"/>
                <c:pt idx="0">
                  <c:v>0</c:v>
                </c:pt>
                <c:pt idx="1">
                  <c:v>7655.0468721389771</c:v>
                </c:pt>
                <c:pt idx="2">
                  <c:v>15326.986876158044</c:v>
                </c:pt>
                <c:pt idx="3">
                  <c:v>23026.814007439651</c:v>
                </c:pt>
                <c:pt idx="4">
                  <c:v>30817.850011424627</c:v>
                </c:pt>
                <c:pt idx="5">
                  <c:v>38607.762384162284</c:v>
                </c:pt>
                <c:pt idx="6">
                  <c:v>46524.60044888733</c:v>
                </c:pt>
                <c:pt idx="7">
                  <c:v>54467.293577724136</c:v>
                </c:pt>
                <c:pt idx="8">
                  <c:v>62494.069585360121</c:v>
                </c:pt>
                <c:pt idx="9">
                  <c:v>70583.839186654892</c:v>
                </c:pt>
                <c:pt idx="10">
                  <c:v>78715.533427934628</c:v>
                </c:pt>
                <c:pt idx="11">
                  <c:v>86940.095339526888</c:v>
                </c:pt>
                <c:pt idx="12">
                  <c:v>95272.977292792406</c:v>
                </c:pt>
                <c:pt idx="13">
                  <c:v>103716.98529578559</c:v>
                </c:pt>
                <c:pt idx="14">
                  <c:v>112063.33301984379</c:v>
                </c:pt>
                <c:pt idx="15">
                  <c:v>120748.31558487285</c:v>
                </c:pt>
                <c:pt idx="16">
                  <c:v>138431.43347022217</c:v>
                </c:pt>
                <c:pt idx="17">
                  <c:v>152018.7737604836</c:v>
                </c:pt>
                <c:pt idx="18">
                  <c:v>167106.12271035463</c:v>
                </c:pt>
                <c:pt idx="19">
                  <c:v>184793.48667021701</c:v>
                </c:pt>
                <c:pt idx="20">
                  <c:v>206880.87603160227</c:v>
                </c:pt>
                <c:pt idx="21">
                  <c:v>231264.0325965439</c:v>
                </c:pt>
                <c:pt idx="22">
                  <c:v>247626.38890708378</c:v>
                </c:pt>
                <c:pt idx="23">
                  <c:v>264413.74767117947</c:v>
                </c:pt>
                <c:pt idx="24">
                  <c:v>286171.88908180315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7F0-4A7B-8A48-633B8012F612}"/>
            </c:ext>
          </c:extLst>
        </c:ser>
        <c:ser>
          <c:idx val="4"/>
          <c:order val="4"/>
          <c:tx>
            <c:strRef>
              <c:f>Feuil8!$R$34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Feuil8!$R$35:$R$59</c:f>
              <c:numCache>
                <c:formatCode>0.00E+00</c:formatCode>
                <c:ptCount val="25"/>
                <c:pt idx="0">
                  <c:v>0</c:v>
                </c:pt>
                <c:pt idx="1">
                  <c:v>7690.7443678705022</c:v>
                </c:pt>
                <c:pt idx="2">
                  <c:v>15353.676076285075</c:v>
                </c:pt>
                <c:pt idx="3">
                  <c:v>23075.647197541781</c:v>
                </c:pt>
                <c:pt idx="4">
                  <c:v>30862.39990660781</c:v>
                </c:pt>
                <c:pt idx="5">
                  <c:v>38607.762384161819</c:v>
                </c:pt>
                <c:pt idx="6">
                  <c:v>46582.385157599114</c:v>
                </c:pt>
                <c:pt idx="7">
                  <c:v>54728.58435465768</c:v>
                </c:pt>
                <c:pt idx="8">
                  <c:v>62513.790612379089</c:v>
                </c:pt>
                <c:pt idx="9">
                  <c:v>70623.546677876264</c:v>
                </c:pt>
                <c:pt idx="10">
                  <c:v>78715.533427934162</c:v>
                </c:pt>
                <c:pt idx="11">
                  <c:v>86949.887128852773</c:v>
                </c:pt>
                <c:pt idx="12">
                  <c:v>95275.942370334174</c:v>
                </c:pt>
                <c:pt idx="13">
                  <c:v>103738.85422535567</c:v>
                </c:pt>
                <c:pt idx="14">
                  <c:v>112207.01650883816</c:v>
                </c:pt>
                <c:pt idx="15">
                  <c:v>120898.31645083381</c:v>
                </c:pt>
                <c:pt idx="16">
                  <c:v>138556.43419185653</c:v>
                </c:pt>
                <c:pt idx="17">
                  <c:v>152218.77491509821</c:v>
                </c:pt>
                <c:pt idx="18">
                  <c:v>167031.12227737391</c:v>
                </c:pt>
                <c:pt idx="19">
                  <c:v>185318.48970108014</c:v>
                </c:pt>
                <c:pt idx="20">
                  <c:v>207405.87906246539</c:v>
                </c:pt>
                <c:pt idx="21">
                  <c:v>231539.03418413876</c:v>
                </c:pt>
                <c:pt idx="22">
                  <c:v>247901.3904946791</c:v>
                </c:pt>
                <c:pt idx="23">
                  <c:v>263913.74478464294</c:v>
                </c:pt>
                <c:pt idx="24">
                  <c:v>286071.88850449584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7F0-4A7B-8A48-633B8012F612}"/>
            </c:ext>
          </c:extLst>
        </c:ser>
        <c:ser>
          <c:idx val="5"/>
          <c:order val="5"/>
          <c:tx>
            <c:strRef>
              <c:f>Feuil8!$S$34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Feuil8!$S$35:$S$59</c:f>
              <c:numCache>
                <c:formatCode>0.00E+00</c:formatCode>
                <c:ptCount val="25"/>
                <c:pt idx="0">
                  <c:v>0</c:v>
                </c:pt>
                <c:pt idx="1">
                  <c:v>7649.7929217298515</c:v>
                </c:pt>
                <c:pt idx="2">
                  <c:v>15289.958980201744</c:v>
                </c:pt>
                <c:pt idx="3">
                  <c:v>23025.513275526464</c:v>
                </c:pt>
                <c:pt idx="4">
                  <c:v>30833.8229581872</c:v>
                </c:pt>
                <c:pt idx="5">
                  <c:v>38607.762384161819</c:v>
                </c:pt>
                <c:pt idx="6">
                  <c:v>46540.180768302642</c:v>
                </c:pt>
                <c:pt idx="7">
                  <c:v>54490.450257709716</c:v>
                </c:pt>
                <c:pt idx="8">
                  <c:v>62482.586525085382</c:v>
                </c:pt>
                <c:pt idx="9">
                  <c:v>70631.724653323181</c:v>
                </c:pt>
                <c:pt idx="10">
                  <c:v>78715.533427934162</c:v>
                </c:pt>
                <c:pt idx="11">
                  <c:v>86899.486643662211</c:v>
                </c:pt>
                <c:pt idx="12">
                  <c:v>95364.755225095432</c:v>
                </c:pt>
                <c:pt idx="13">
                  <c:v>103689.01092456467</c:v>
                </c:pt>
                <c:pt idx="14">
                  <c:v>112192.71175698983</c:v>
                </c:pt>
                <c:pt idx="15">
                  <c:v>120873.31630650675</c:v>
                </c:pt>
                <c:pt idx="16">
                  <c:v>138556.43419185607</c:v>
                </c:pt>
                <c:pt idx="17">
                  <c:v>152818.77837894205</c:v>
                </c:pt>
                <c:pt idx="18">
                  <c:v>168181.1289164084</c:v>
                </c:pt>
                <c:pt idx="19">
                  <c:v>188168.50615433976</c:v>
                </c:pt>
                <c:pt idx="20">
                  <c:v>208530.88555717329</c:v>
                </c:pt>
                <c:pt idx="21">
                  <c:v>231964.03663769504</c:v>
                </c:pt>
                <c:pt idx="22">
                  <c:v>247976.39092765935</c:v>
                </c:pt>
                <c:pt idx="23">
                  <c:v>264013.74536194978</c:v>
                </c:pt>
                <c:pt idx="24">
                  <c:v>285796.88691690052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7F0-4A7B-8A48-633B8012F612}"/>
            </c:ext>
          </c:extLst>
        </c:ser>
        <c:ser>
          <c:idx val="6"/>
          <c:order val="6"/>
          <c:tx>
            <c:strRef>
              <c:f>Feuil8!$T$34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Feuil8!$T$35:$T$59</c:f>
              <c:numCache>
                <c:formatCode>0.00E+00</c:formatCode>
                <c:ptCount val="25"/>
                <c:pt idx="0">
                  <c:v>0</c:v>
                </c:pt>
                <c:pt idx="1">
                  <c:v>7609.1580109391361</c:v>
                </c:pt>
                <c:pt idx="2">
                  <c:v>15291.573851507157</c:v>
                </c:pt>
                <c:pt idx="3">
                  <c:v>23019.531577502377</c:v>
                </c:pt>
                <c:pt idx="4">
                  <c:v>30785.756035117432</c:v>
                </c:pt>
                <c:pt idx="5">
                  <c:v>38607.762384162284</c:v>
                </c:pt>
                <c:pt idx="6">
                  <c:v>46493.364863744006</c:v>
                </c:pt>
                <c:pt idx="7">
                  <c:v>54447.552928057034</c:v>
                </c:pt>
                <c:pt idx="8">
                  <c:v>62504.583374909125</c:v>
                </c:pt>
                <c:pt idx="9">
                  <c:v>70557.292996285949</c:v>
                </c:pt>
                <c:pt idx="10">
                  <c:v>78715.533427934162</c:v>
                </c:pt>
                <c:pt idx="11">
                  <c:v>84672.674750740174</c:v>
                </c:pt>
                <c:pt idx="12">
                  <c:v>94043.087944139726</c:v>
                </c:pt>
                <c:pt idx="13">
                  <c:v>102778.28012888692</c:v>
                </c:pt>
                <c:pt idx="14">
                  <c:v>112302.15480076289</c:v>
                </c:pt>
                <c:pt idx="15">
                  <c:v>120823.31601785356</c:v>
                </c:pt>
                <c:pt idx="16">
                  <c:v>138781.43549079821</c:v>
                </c:pt>
                <c:pt idx="17">
                  <c:v>153118.78011086443</c:v>
                </c:pt>
                <c:pt idx="18">
                  <c:v>168931.13324621366</c:v>
                </c:pt>
                <c:pt idx="19">
                  <c:v>190343.51871077484</c:v>
                </c:pt>
                <c:pt idx="20">
                  <c:v>209330.8901756322</c:v>
                </c:pt>
                <c:pt idx="21">
                  <c:v>231714.03519442677</c:v>
                </c:pt>
                <c:pt idx="22">
                  <c:v>247826.39006169839</c:v>
                </c:pt>
                <c:pt idx="23">
                  <c:v>263863.74449598929</c:v>
                </c:pt>
                <c:pt idx="24">
                  <c:v>285871.88734988123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7F0-4A7B-8A48-633B8012F612}"/>
            </c:ext>
          </c:extLst>
        </c:ser>
        <c:ser>
          <c:idx val="7"/>
          <c:order val="7"/>
          <c:tx>
            <c:strRef>
              <c:f>Feuil8!$U$34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Feuil8!$U$35:$U$59</c:f>
              <c:numCache>
                <c:formatCode>0.00E+00</c:formatCode>
                <c:ptCount val="25"/>
                <c:pt idx="0">
                  <c:v>0</c:v>
                </c:pt>
                <c:pt idx="1">
                  <c:v>7630.8689825828187</c:v>
                </c:pt>
                <c:pt idx="2">
                  <c:v>15317.232267716434</c:v>
                </c:pt>
                <c:pt idx="3">
                  <c:v>23010.748491769657</c:v>
                </c:pt>
                <c:pt idx="4">
                  <c:v>30800.862591343466</c:v>
                </c:pt>
                <c:pt idx="5">
                  <c:v>38607.762384161819</c:v>
                </c:pt>
                <c:pt idx="6">
                  <c:v>46779.984779114835</c:v>
                </c:pt>
                <c:pt idx="7">
                  <c:v>54457.410980466753</c:v>
                </c:pt>
                <c:pt idx="8">
                  <c:v>62480.354059847072</c:v>
                </c:pt>
                <c:pt idx="9">
                  <c:v>70560.924825795926</c:v>
                </c:pt>
                <c:pt idx="10">
                  <c:v>78615.532850626856</c:v>
                </c:pt>
                <c:pt idx="11">
                  <c:v>87009.719780280255</c:v>
                </c:pt>
                <c:pt idx="12">
                  <c:v>95296.987673975062</c:v>
                </c:pt>
                <c:pt idx="13">
                  <c:v>103809.62559018238</c:v>
                </c:pt>
                <c:pt idx="14">
                  <c:v>112221.14271778939</c:v>
                </c:pt>
                <c:pt idx="15">
                  <c:v>120923.3165951604</c:v>
                </c:pt>
                <c:pt idx="16">
                  <c:v>138956.43650108576</c:v>
                </c:pt>
                <c:pt idx="17">
                  <c:v>152918.77895624936</c:v>
                </c:pt>
                <c:pt idx="18">
                  <c:v>169556.13685438409</c:v>
                </c:pt>
                <c:pt idx="19">
                  <c:v>191768.52693740418</c:v>
                </c:pt>
                <c:pt idx="20">
                  <c:v>209805.89291784167</c:v>
                </c:pt>
                <c:pt idx="21">
                  <c:v>231939.03649336798</c:v>
                </c:pt>
                <c:pt idx="22">
                  <c:v>247751.38962871768</c:v>
                </c:pt>
                <c:pt idx="23">
                  <c:v>263613.74305272056</c:v>
                </c:pt>
                <c:pt idx="24">
                  <c:v>286396.89038074482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87F0-4A7B-8A48-633B8012F612}"/>
            </c:ext>
          </c:extLst>
        </c:ser>
        <c:ser>
          <c:idx val="8"/>
          <c:order val="8"/>
          <c:tx>
            <c:strRef>
              <c:f>Feuil8!$V$34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Feuil8!$M$35:$M$59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Feuil8!$V$35:$V$59</c:f>
              <c:numCache>
                <c:formatCode>0.00E+00</c:formatCode>
                <c:ptCount val="25"/>
                <c:pt idx="0">
                  <c:v>0</c:v>
                </c:pt>
                <c:pt idx="1">
                  <c:v>7642.7959585818462</c:v>
                </c:pt>
                <c:pt idx="2">
                  <c:v>15346.678314484656</c:v>
                </c:pt>
                <c:pt idx="3">
                  <c:v>23033.727735155728</c:v>
                </c:pt>
                <c:pt idx="4">
                  <c:v>30829.865007700864</c:v>
                </c:pt>
                <c:pt idx="5">
                  <c:v>38607.762384161819</c:v>
                </c:pt>
                <c:pt idx="6">
                  <c:v>46508.254855509847</c:v>
                </c:pt>
                <c:pt idx="7">
                  <c:v>54451.065387622919</c:v>
                </c:pt>
                <c:pt idx="8">
                  <c:v>62482.87337663956</c:v>
                </c:pt>
                <c:pt idx="9">
                  <c:v>70521.420506144408</c:v>
                </c:pt>
                <c:pt idx="10">
                  <c:v>78715.533427934162</c:v>
                </c:pt>
                <c:pt idx="11">
                  <c:v>86983.701440182514</c:v>
                </c:pt>
                <c:pt idx="12">
                  <c:v>95209.423072402831</c:v>
                </c:pt>
                <c:pt idx="13">
                  <c:v>103786.62509166403</c:v>
                </c:pt>
                <c:pt idx="14">
                  <c:v>112191.28278854024</c:v>
                </c:pt>
                <c:pt idx="15">
                  <c:v>120923.31659516087</c:v>
                </c:pt>
                <c:pt idx="16">
                  <c:v>138606.43448051019</c:v>
                </c:pt>
                <c:pt idx="17">
                  <c:v>152518.77664702013</c:v>
                </c:pt>
                <c:pt idx="18">
                  <c:v>170706.14349341905</c:v>
                </c:pt>
                <c:pt idx="19">
                  <c:v>192818.53299913136</c:v>
                </c:pt>
                <c:pt idx="20">
                  <c:v>210705.89811360789</c:v>
                </c:pt>
                <c:pt idx="21">
                  <c:v>232164.03779230965</c:v>
                </c:pt>
                <c:pt idx="22">
                  <c:v>248001.39107198641</c:v>
                </c:pt>
                <c:pt idx="23">
                  <c:v>263588.74290839396</c:v>
                </c:pt>
                <c:pt idx="24">
                  <c:v>285246.88374171034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7F0-4A7B-8A48-633B8012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022528"/>
        <c:axId val="356028416"/>
      </c:scatterChart>
      <c:valAx>
        <c:axId val="3560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6028416"/>
        <c:crosses val="autoZero"/>
        <c:crossBetween val="midCat"/>
      </c:valAx>
      <c:valAx>
        <c:axId val="35602841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56022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Feuil9!$P$34</c:f>
              <c:strCache>
                <c:ptCount val="1"/>
                <c:pt idx="0">
                  <c:v>MOX_00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Feuil9!$P$35:$P$58</c:f>
              <c:numCache>
                <c:formatCode>General</c:formatCode>
                <c:ptCount val="24"/>
                <c:pt idx="0">
                  <c:v>76.136979518588632</c:v>
                </c:pt>
                <c:pt idx="1">
                  <c:v>76.797733045443891</c:v>
                </c:pt>
                <c:pt idx="2">
                  <c:v>77.060244845235715</c:v>
                </c:pt>
                <c:pt idx="3">
                  <c:v>77.907117014932453</c:v>
                </c:pt>
                <c:pt idx="4">
                  <c:v>78.1755494174175</c:v>
                </c:pt>
                <c:pt idx="5">
                  <c:v>79.155640789754685</c:v>
                </c:pt>
                <c:pt idx="6">
                  <c:v>79.291292012082408</c:v>
                </c:pt>
                <c:pt idx="7">
                  <c:v>80.13000369180925</c:v>
                </c:pt>
                <c:pt idx="8">
                  <c:v>80.284899029950608</c:v>
                </c:pt>
                <c:pt idx="9">
                  <c:v>81.215869141053403</c:v>
                </c:pt>
                <c:pt idx="10">
                  <c:v>82.986559486617338</c:v>
                </c:pt>
                <c:pt idx="11">
                  <c:v>83.372451209039426</c:v>
                </c:pt>
                <c:pt idx="12">
                  <c:v>83.905327355610211</c:v>
                </c:pt>
                <c:pt idx="13">
                  <c:v>83.905770023684013</c:v>
                </c:pt>
                <c:pt idx="14">
                  <c:v>85.907712051165291</c:v>
                </c:pt>
                <c:pt idx="15">
                  <c:v>87.915586540210057</c:v>
                </c:pt>
                <c:pt idx="16">
                  <c:v>92.748947776736074</c:v>
                </c:pt>
                <c:pt idx="17">
                  <c:v>94.082288807493939</c:v>
                </c:pt>
                <c:pt idx="18">
                  <c:v>103.24900839400478</c:v>
                </c:pt>
                <c:pt idx="19">
                  <c:v>135.74919601889016</c:v>
                </c:pt>
                <c:pt idx="20">
                  <c:v>136.04086436937098</c:v>
                </c:pt>
                <c:pt idx="21">
                  <c:v>122.74912096893725</c:v>
                </c:pt>
                <c:pt idx="22">
                  <c:v>112.08239272281838</c:v>
                </c:pt>
                <c:pt idx="23">
                  <c:v>111.16572076416807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2C4-493E-9796-9D6D96E1D65E}"/>
            </c:ext>
          </c:extLst>
        </c:ser>
        <c:ser>
          <c:idx val="1"/>
          <c:order val="1"/>
          <c:tx>
            <c:strRef>
              <c:f>Feuil9!$Q$34</c:f>
              <c:strCache>
                <c:ptCount val="1"/>
                <c:pt idx="0">
                  <c:v>MOX_12,5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Feuil9!$Q$35:$Q$58</c:f>
              <c:numCache>
                <c:formatCode>General</c:formatCode>
                <c:ptCount val="24"/>
                <c:pt idx="0">
                  <c:v>76.5541779537173</c:v>
                </c:pt>
                <c:pt idx="1">
                  <c:v>76.616874261554329</c:v>
                </c:pt>
                <c:pt idx="2">
                  <c:v>77.472551676947617</c:v>
                </c:pt>
                <c:pt idx="3">
                  <c:v>77.759525700234803</c:v>
                </c:pt>
                <c:pt idx="4">
                  <c:v>77.674494249164127</c:v>
                </c:pt>
                <c:pt idx="5">
                  <c:v>79.238624817938543</c:v>
                </c:pt>
                <c:pt idx="6">
                  <c:v>80.02541854424868</c:v>
                </c:pt>
                <c:pt idx="7">
                  <c:v>79.72296076105907</c:v>
                </c:pt>
                <c:pt idx="8">
                  <c:v>80.880739900511685</c:v>
                </c:pt>
                <c:pt idx="9">
                  <c:v>81.209966413965446</c:v>
                </c:pt>
                <c:pt idx="10">
                  <c:v>81.74984477273189</c:v>
                </c:pt>
                <c:pt idx="11">
                  <c:v>83.271503638387657</c:v>
                </c:pt>
                <c:pt idx="12">
                  <c:v>83.993812857242304</c:v>
                </c:pt>
                <c:pt idx="13">
                  <c:v>85.619780862987966</c:v>
                </c:pt>
                <c:pt idx="14">
                  <c:v>85.442877994766462</c:v>
                </c:pt>
                <c:pt idx="15">
                  <c:v>87.915586540210057</c:v>
                </c:pt>
                <c:pt idx="16">
                  <c:v>90.748936230586835</c:v>
                </c:pt>
                <c:pt idx="17">
                  <c:v>96.748970869025214</c:v>
                </c:pt>
                <c:pt idx="18">
                  <c:v>109.24904303244625</c:v>
                </c:pt>
                <c:pt idx="19">
                  <c:v>140.58255725541153</c:v>
                </c:pt>
                <c:pt idx="20">
                  <c:v>132.1658419987117</c:v>
                </c:pt>
                <c:pt idx="21">
                  <c:v>116.91575395934284</c:v>
                </c:pt>
                <c:pt idx="22">
                  <c:v>112.74906323820042</c:v>
                </c:pt>
                <c:pt idx="23">
                  <c:v>109.41571066128789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2C4-493E-9796-9D6D96E1D65E}"/>
            </c:ext>
          </c:extLst>
        </c:ser>
        <c:ser>
          <c:idx val="2"/>
          <c:order val="2"/>
          <c:tx>
            <c:strRef>
              <c:f>Feuil9!$R$34</c:f>
              <c:strCache>
                <c:ptCount val="1"/>
                <c:pt idx="0">
                  <c:v>MOX_25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Feuil9!$R$35:$R$58</c:f>
              <c:numCache>
                <c:formatCode>General</c:formatCode>
                <c:ptCount val="24"/>
                <c:pt idx="0">
                  <c:v>76.539111000252888</c:v>
                </c:pt>
                <c:pt idx="1">
                  <c:v>76.547673691436643</c:v>
                </c:pt>
                <c:pt idx="2">
                  <c:v>77.26476712541654</c:v>
                </c:pt>
                <c:pt idx="3">
                  <c:v>77.643238717992787</c:v>
                </c:pt>
                <c:pt idx="4">
                  <c:v>78.082833306519319</c:v>
                </c:pt>
                <c:pt idx="5">
                  <c:v>79.073079583989454</c:v>
                </c:pt>
                <c:pt idx="6">
                  <c:v>79.565428660814646</c:v>
                </c:pt>
                <c:pt idx="7">
                  <c:v>79.6302217964828</c:v>
                </c:pt>
                <c:pt idx="8">
                  <c:v>81.010480143371964</c:v>
                </c:pt>
                <c:pt idx="9">
                  <c:v>80.79849447999149</c:v>
                </c:pt>
                <c:pt idx="10">
                  <c:v>82.991290503279302</c:v>
                </c:pt>
                <c:pt idx="11">
                  <c:v>82.479137382912455</c:v>
                </c:pt>
                <c:pt idx="12">
                  <c:v>84.335090707163332</c:v>
                </c:pt>
                <c:pt idx="13">
                  <c:v>85.796097487332304</c:v>
                </c:pt>
                <c:pt idx="14">
                  <c:v>85.476209818501957</c:v>
                </c:pt>
                <c:pt idx="15">
                  <c:v>87.915586540210057</c:v>
                </c:pt>
                <c:pt idx="16">
                  <c:v>91.082271488277868</c:v>
                </c:pt>
                <c:pt idx="17">
                  <c:v>102.58233787861963</c:v>
                </c:pt>
                <c:pt idx="18">
                  <c:v>106.24902571322707</c:v>
                </c:pt>
                <c:pt idx="19">
                  <c:v>148.41593581115205</c:v>
                </c:pt>
                <c:pt idx="20">
                  <c:v>130.04082973093028</c:v>
                </c:pt>
                <c:pt idx="21">
                  <c:v>108.74904014591128</c:v>
                </c:pt>
                <c:pt idx="22">
                  <c:v>108.41570488821405</c:v>
                </c:pt>
                <c:pt idx="23">
                  <c:v>117.54075756751234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2C4-493E-9796-9D6D96E1D65E}"/>
            </c:ext>
          </c:extLst>
        </c:ser>
        <c:ser>
          <c:idx val="3"/>
          <c:order val="3"/>
          <c:tx>
            <c:strRef>
              <c:f>Feuil9!$S$34</c:f>
              <c:strCache>
                <c:ptCount val="1"/>
                <c:pt idx="0">
                  <c:v>MOX_37,5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Feuil9!$S$35:$S$58</c:f>
              <c:numCache>
                <c:formatCode>General</c:formatCode>
                <c:ptCount val="24"/>
                <c:pt idx="0">
                  <c:v>76.550468721389777</c:v>
                </c:pt>
                <c:pt idx="1">
                  <c:v>76.719400040190664</c:v>
                </c:pt>
                <c:pt idx="2">
                  <c:v>76.998271312816073</c:v>
                </c:pt>
                <c:pt idx="3">
                  <c:v>77.910360039849763</c:v>
                </c:pt>
                <c:pt idx="4">
                  <c:v>77.899123727376576</c:v>
                </c:pt>
                <c:pt idx="5">
                  <c:v>79.168380647250444</c:v>
                </c:pt>
                <c:pt idx="6">
                  <c:v>79.426931288368067</c:v>
                </c:pt>
                <c:pt idx="7">
                  <c:v>80.267760076359849</c:v>
                </c:pt>
                <c:pt idx="8">
                  <c:v>80.897696012947705</c:v>
                </c:pt>
                <c:pt idx="9">
                  <c:v>81.31694241279736</c:v>
                </c:pt>
                <c:pt idx="10">
                  <c:v>82.245619115922594</c:v>
                </c:pt>
                <c:pt idx="11">
                  <c:v>83.328819532655174</c:v>
                </c:pt>
                <c:pt idx="12">
                  <c:v>84.440080029931849</c:v>
                </c:pt>
                <c:pt idx="13">
                  <c:v>83.463477240581994</c:v>
                </c:pt>
                <c:pt idx="14">
                  <c:v>86.849825650290583</c:v>
                </c:pt>
                <c:pt idx="15">
                  <c:v>88.415589426746592</c:v>
                </c:pt>
                <c:pt idx="16">
                  <c:v>90.582268601742882</c:v>
                </c:pt>
                <c:pt idx="17">
                  <c:v>100.5823263324735</c:v>
                </c:pt>
                <c:pt idx="18">
                  <c:v>117.91575973241589</c:v>
                </c:pt>
                <c:pt idx="19">
                  <c:v>147.24926240923503</c:v>
                </c:pt>
                <c:pt idx="20">
                  <c:v>121.91578282470815</c:v>
                </c:pt>
                <c:pt idx="21">
                  <c:v>109.08237540359919</c:v>
                </c:pt>
                <c:pt idx="22">
                  <c:v>111.91572509397132</c:v>
                </c:pt>
                <c:pt idx="23">
                  <c:v>108.79070705311838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2C4-493E-9796-9D6D96E1D65E}"/>
            </c:ext>
          </c:extLst>
        </c:ser>
        <c:ser>
          <c:idx val="4"/>
          <c:order val="4"/>
          <c:tx>
            <c:strRef>
              <c:f>Feuil9!$T$34</c:f>
              <c:strCache>
                <c:ptCount val="1"/>
                <c:pt idx="0">
                  <c:v>MOX_50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Feuil9!$T$35:$T$58</c:f>
              <c:numCache>
                <c:formatCode>General</c:formatCode>
                <c:ptCount val="24"/>
                <c:pt idx="0">
                  <c:v>76.907443678705022</c:v>
                </c:pt>
                <c:pt idx="1">
                  <c:v>76.629317084145725</c:v>
                </c:pt>
                <c:pt idx="2">
                  <c:v>77.219711212567049</c:v>
                </c:pt>
                <c:pt idx="3">
                  <c:v>77.867527090660303</c:v>
                </c:pt>
                <c:pt idx="4">
                  <c:v>77.453624775540078</c:v>
                </c:pt>
                <c:pt idx="5">
                  <c:v>79.746227734372951</c:v>
                </c:pt>
                <c:pt idx="6">
                  <c:v>81.461991970585657</c:v>
                </c:pt>
                <c:pt idx="7">
                  <c:v>77.852062577214099</c:v>
                </c:pt>
                <c:pt idx="8">
                  <c:v>81.097560654971744</c:v>
                </c:pt>
                <c:pt idx="9">
                  <c:v>80.919867500578988</c:v>
                </c:pt>
                <c:pt idx="10">
                  <c:v>82.343537009186107</c:v>
                </c:pt>
                <c:pt idx="11">
                  <c:v>83.260552414814015</c:v>
                </c:pt>
                <c:pt idx="12">
                  <c:v>84.629118550214912</c:v>
                </c:pt>
                <c:pt idx="13">
                  <c:v>84.681622834824964</c:v>
                </c:pt>
                <c:pt idx="14">
                  <c:v>86.912999419956463</c:v>
                </c:pt>
                <c:pt idx="15">
                  <c:v>88.29058870511362</c:v>
                </c:pt>
                <c:pt idx="16">
                  <c:v>91.082271488277868</c:v>
                </c:pt>
                <c:pt idx="17">
                  <c:v>98.748982415171341</c:v>
                </c:pt>
                <c:pt idx="18">
                  <c:v>121.91578282470815</c:v>
                </c:pt>
                <c:pt idx="19">
                  <c:v>147.24926240923503</c:v>
                </c:pt>
                <c:pt idx="20">
                  <c:v>120.66577560836681</c:v>
                </c:pt>
                <c:pt idx="21">
                  <c:v>109.0823754036023</c:v>
                </c:pt>
                <c:pt idx="22">
                  <c:v>106.74902859975894</c:v>
                </c:pt>
                <c:pt idx="23">
                  <c:v>110.79071859926451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2C4-493E-9796-9D6D96E1D65E}"/>
            </c:ext>
          </c:extLst>
        </c:ser>
        <c:ser>
          <c:idx val="5"/>
          <c:order val="5"/>
          <c:tx>
            <c:strRef>
              <c:f>Feuil9!$U$34</c:f>
              <c:strCache>
                <c:ptCount val="1"/>
                <c:pt idx="0">
                  <c:v>MOX_62,5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Feuil9!$U$35:$U$58</c:f>
              <c:numCache>
                <c:formatCode>General</c:formatCode>
                <c:ptCount val="24"/>
                <c:pt idx="0">
                  <c:v>76.49792921729852</c:v>
                </c:pt>
                <c:pt idx="1">
                  <c:v>76.401660584718925</c:v>
                </c:pt>
                <c:pt idx="2">
                  <c:v>77.355542953247209</c:v>
                </c:pt>
                <c:pt idx="3">
                  <c:v>78.08309682660736</c:v>
                </c:pt>
                <c:pt idx="4">
                  <c:v>77.739394259746192</c:v>
                </c:pt>
                <c:pt idx="5">
                  <c:v>79.324183841408228</c:v>
                </c:pt>
                <c:pt idx="6">
                  <c:v>79.502694894070743</c:v>
                </c:pt>
                <c:pt idx="7">
                  <c:v>79.921362673756661</c:v>
                </c:pt>
                <c:pt idx="8">
                  <c:v>81.491381282377986</c:v>
                </c:pt>
                <c:pt idx="9">
                  <c:v>80.838087746109807</c:v>
                </c:pt>
                <c:pt idx="10">
                  <c:v>81.839532157280487</c:v>
                </c:pt>
                <c:pt idx="11">
                  <c:v>84.652685814332216</c:v>
                </c:pt>
                <c:pt idx="12">
                  <c:v>83.242556994692421</c:v>
                </c:pt>
                <c:pt idx="13">
                  <c:v>85.037008324251516</c:v>
                </c:pt>
                <c:pt idx="14">
                  <c:v>86.806045495169244</c:v>
                </c:pt>
                <c:pt idx="15">
                  <c:v>88.415589426746592</c:v>
                </c:pt>
                <c:pt idx="16">
                  <c:v>95.082294580573219</c:v>
                </c:pt>
                <c:pt idx="17">
                  <c:v>102.41567024977567</c:v>
                </c:pt>
                <c:pt idx="18">
                  <c:v>133.24918158620906</c:v>
                </c:pt>
                <c:pt idx="19">
                  <c:v>135.74919601889016</c:v>
                </c:pt>
                <c:pt idx="20">
                  <c:v>117.16575540260878</c:v>
                </c:pt>
                <c:pt idx="21">
                  <c:v>106.74902859976204</c:v>
                </c:pt>
                <c:pt idx="22">
                  <c:v>106.9156962286029</c:v>
                </c:pt>
                <c:pt idx="23">
                  <c:v>108.91570777475368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2C4-493E-9796-9D6D96E1D65E}"/>
            </c:ext>
          </c:extLst>
        </c:ser>
        <c:ser>
          <c:idx val="6"/>
          <c:order val="6"/>
          <c:tx>
            <c:strRef>
              <c:f>Feuil9!$V$34</c:f>
              <c:strCache>
                <c:ptCount val="1"/>
                <c:pt idx="0">
                  <c:v>MOX_75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Feuil9!$V$35:$V$58</c:f>
              <c:numCache>
                <c:formatCode>General</c:formatCode>
                <c:ptCount val="24"/>
                <c:pt idx="0">
                  <c:v>76.091580109391359</c:v>
                </c:pt>
                <c:pt idx="1">
                  <c:v>76.824158405680208</c:v>
                </c:pt>
                <c:pt idx="2">
                  <c:v>77.279577259952205</c:v>
                </c:pt>
                <c:pt idx="3">
                  <c:v>77.662244576150556</c:v>
                </c:pt>
                <c:pt idx="4">
                  <c:v>78.220063490448524</c:v>
                </c:pt>
                <c:pt idx="5">
                  <c:v>78.856024795817206</c:v>
                </c:pt>
                <c:pt idx="6">
                  <c:v>79.541880643130284</c:v>
                </c:pt>
                <c:pt idx="7">
                  <c:v>80.570304468520916</c:v>
                </c:pt>
                <c:pt idx="8">
                  <c:v>80.527096213768232</c:v>
                </c:pt>
                <c:pt idx="9">
                  <c:v>81.58240431648214</c:v>
                </c:pt>
                <c:pt idx="10">
                  <c:v>59.571413228060116</c:v>
                </c:pt>
                <c:pt idx="11">
                  <c:v>93.704131933995527</c:v>
                </c:pt>
                <c:pt idx="12">
                  <c:v>87.351921847471971</c:v>
                </c:pt>
                <c:pt idx="13">
                  <c:v>95.238746718759643</c:v>
                </c:pt>
                <c:pt idx="14">
                  <c:v>85.211612170906733</c:v>
                </c:pt>
                <c:pt idx="15">
                  <c:v>89.790597364723212</c:v>
                </c:pt>
                <c:pt idx="16">
                  <c:v>95.582297467108191</c:v>
                </c:pt>
                <c:pt idx="17">
                  <c:v>105.41568756899485</c:v>
                </c:pt>
                <c:pt idx="18">
                  <c:v>142.74923643040782</c:v>
                </c:pt>
                <c:pt idx="19">
                  <c:v>126.58247643238244</c:v>
                </c:pt>
                <c:pt idx="20">
                  <c:v>111.91572509397287</c:v>
                </c:pt>
                <c:pt idx="21">
                  <c:v>107.41569911514409</c:v>
                </c:pt>
                <c:pt idx="22">
                  <c:v>106.91569622860601</c:v>
                </c:pt>
                <c:pt idx="23">
                  <c:v>110.04071426945971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2C4-493E-9796-9D6D96E1D65E}"/>
            </c:ext>
          </c:extLst>
        </c:ser>
        <c:ser>
          <c:idx val="7"/>
          <c:order val="7"/>
          <c:tx>
            <c:strRef>
              <c:f>Feuil9!$W$34</c:f>
              <c:strCache>
                <c:ptCount val="1"/>
                <c:pt idx="0">
                  <c:v>MOX_87,5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Feuil9!$W$35:$W$58</c:f>
              <c:numCache>
                <c:formatCode>General</c:formatCode>
                <c:ptCount val="24"/>
                <c:pt idx="0">
                  <c:v>76.308689825828182</c:v>
                </c:pt>
                <c:pt idx="1">
                  <c:v>76.863632851336149</c:v>
                </c:pt>
                <c:pt idx="2">
                  <c:v>76.935162240532222</c:v>
                </c:pt>
                <c:pt idx="3">
                  <c:v>77.901140995738103</c:v>
                </c:pt>
                <c:pt idx="4">
                  <c:v>78.068997928183521</c:v>
                </c:pt>
                <c:pt idx="5">
                  <c:v>81.722223949530161</c:v>
                </c:pt>
                <c:pt idx="6">
                  <c:v>76.774262013519177</c:v>
                </c:pt>
                <c:pt idx="7">
                  <c:v>80.229430793803189</c:v>
                </c:pt>
                <c:pt idx="8">
                  <c:v>80.805707659488547</c:v>
                </c:pt>
                <c:pt idx="9">
                  <c:v>80.546080248309295</c:v>
                </c:pt>
                <c:pt idx="10">
                  <c:v>83.94186929653398</c:v>
                </c:pt>
                <c:pt idx="11">
                  <c:v>82.872678936948063</c:v>
                </c:pt>
                <c:pt idx="12">
                  <c:v>85.126379162073135</c:v>
                </c:pt>
                <c:pt idx="13">
                  <c:v>84.115171276070171</c:v>
                </c:pt>
                <c:pt idx="14">
                  <c:v>87.021738773710098</c:v>
                </c:pt>
                <c:pt idx="15">
                  <c:v>90.165599529626775</c:v>
                </c:pt>
                <c:pt idx="16">
                  <c:v>93.08228303442398</c:v>
                </c:pt>
                <c:pt idx="17">
                  <c:v>110.91571932089825</c:v>
                </c:pt>
                <c:pt idx="18">
                  <c:v>148.08260055346724</c:v>
                </c:pt>
                <c:pt idx="19">
                  <c:v>120.24910653624994</c:v>
                </c:pt>
                <c:pt idx="20">
                  <c:v>110.66571787763154</c:v>
                </c:pt>
                <c:pt idx="21">
                  <c:v>105.41568756899797</c:v>
                </c:pt>
                <c:pt idx="22">
                  <c:v>105.74902282668587</c:v>
                </c:pt>
                <c:pt idx="23">
                  <c:v>113.91573664012132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2C4-493E-9796-9D6D96E1D65E}"/>
            </c:ext>
          </c:extLst>
        </c:ser>
        <c:ser>
          <c:idx val="8"/>
          <c:order val="8"/>
          <c:tx>
            <c:strRef>
              <c:f>Feuil9!$X$34</c:f>
              <c:strCache>
                <c:ptCount val="1"/>
                <c:pt idx="0">
                  <c:v>MOX_100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Feuil9!$X$35:$X$58</c:f>
              <c:numCache>
                <c:formatCode>General</c:formatCode>
                <c:ptCount val="24"/>
                <c:pt idx="0">
                  <c:v>76.427959585818456</c:v>
                </c:pt>
                <c:pt idx="1">
                  <c:v>77.038823559028103</c:v>
                </c:pt>
                <c:pt idx="2">
                  <c:v>76.870494206710717</c:v>
                </c:pt>
                <c:pt idx="3">
                  <c:v>77.961372725451369</c:v>
                </c:pt>
                <c:pt idx="4">
                  <c:v>77.778973764609546</c:v>
                </c:pt>
                <c:pt idx="5">
                  <c:v>79.004924713480293</c:v>
                </c:pt>
                <c:pt idx="6">
                  <c:v>79.428105321130715</c:v>
                </c:pt>
                <c:pt idx="7">
                  <c:v>80.318079890166416</c:v>
                </c:pt>
                <c:pt idx="8">
                  <c:v>80.38547129504849</c:v>
                </c:pt>
                <c:pt idx="9">
                  <c:v>81.94112921789754</c:v>
                </c:pt>
                <c:pt idx="10">
                  <c:v>82.681680122483527</c:v>
                </c:pt>
                <c:pt idx="11">
                  <c:v>82.257216322203163</c:v>
                </c:pt>
                <c:pt idx="12">
                  <c:v>85.772020192611961</c:v>
                </c:pt>
                <c:pt idx="13">
                  <c:v>84.046576968762096</c:v>
                </c:pt>
                <c:pt idx="14">
                  <c:v>87.320338066206318</c:v>
                </c:pt>
                <c:pt idx="15">
                  <c:v>88.415589426746592</c:v>
                </c:pt>
                <c:pt idx="16">
                  <c:v>92.748947776732962</c:v>
                </c:pt>
                <c:pt idx="17">
                  <c:v>121.24911230932611</c:v>
                </c:pt>
                <c:pt idx="18">
                  <c:v>147.41593003808211</c:v>
                </c:pt>
                <c:pt idx="19">
                  <c:v>119.24910076317688</c:v>
                </c:pt>
                <c:pt idx="20">
                  <c:v>107.29069839350879</c:v>
                </c:pt>
                <c:pt idx="21">
                  <c:v>105.58235519784503</c:v>
                </c:pt>
                <c:pt idx="22">
                  <c:v>103.91567890938371</c:v>
                </c:pt>
                <c:pt idx="23">
                  <c:v>108.29070416658186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2C4-493E-9796-9D6D96E1D65E}"/>
            </c:ext>
          </c:extLst>
        </c:ser>
        <c:ser>
          <c:idx val="9"/>
          <c:order val="9"/>
          <c:tx>
            <c:strRef>
              <c:f>Feuil9!$Y$34</c:f>
              <c:strCache>
                <c:ptCount val="1"/>
                <c:pt idx="0">
                  <c:v>Fink's UO2</c:v>
                </c:pt>
              </c:strCache>
            </c:strRef>
          </c:tx>
          <c:xVal>
            <c:numRef>
              <c:f>Feuil9!$O$35:$O$58</c:f>
              <c:numCache>
                <c:formatCode>General</c:formatCode>
                <c:ptCount val="2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</c:numCache>
            </c:numRef>
          </c:xVal>
          <c:yVal>
            <c:numRef>
              <c:f>Feuil9!$Y$35:$Y$58</c:f>
              <c:numCache>
                <c:formatCode>0.00E+00</c:formatCode>
                <c:ptCount val="24"/>
                <c:pt idx="0">
                  <c:v>63.58752432148794</c:v>
                </c:pt>
                <c:pt idx="1">
                  <c:v>71.763921338621373</c:v>
                </c:pt>
                <c:pt idx="2">
                  <c:v>76.178645425085406</c:v>
                </c:pt>
                <c:pt idx="3">
                  <c:v>78.897736674345992</c:v>
                </c:pt>
                <c:pt idx="4">
                  <c:v>80.758801390558517</c:v>
                </c:pt>
                <c:pt idx="5">
                  <c:v>82.143757403782772</c:v>
                </c:pt>
                <c:pt idx="6">
                  <c:v>83.245172402226856</c:v>
                </c:pt>
                <c:pt idx="7">
                  <c:v>84.169904628225311</c:v>
                </c:pt>
                <c:pt idx="8">
                  <c:v>84.986162166841183</c:v>
                </c:pt>
                <c:pt idx="9">
                  <c:v>85.749541251354103</c:v>
                </c:pt>
                <c:pt idx="10">
                  <c:v>86.519924534313361</c:v>
                </c:pt>
                <c:pt idx="11">
                  <c:v>87.372315398700664</c:v>
                </c:pt>
                <c:pt idx="12">
                  <c:v>88.401924863022586</c:v>
                </c:pt>
                <c:pt idx="13">
                  <c:v>89.723760025938759</c:v>
                </c:pt>
                <c:pt idx="14">
                  <c:v>91.467730502699467</c:v>
                </c:pt>
                <c:pt idx="15">
                  <c:v>93.770903375602956</c:v>
                </c:pt>
                <c:pt idx="16">
                  <c:v>100.58636929542645</c:v>
                </c:pt>
                <c:pt idx="17">
                  <c:v>108.08119869249553</c:v>
                </c:pt>
                <c:pt idx="18">
                  <c:v>117.92878776241176</c:v>
                </c:pt>
                <c:pt idx="19">
                  <c:v>130.2707802111766</c:v>
                </c:pt>
                <c:pt idx="20">
                  <c:v>145.12218626703299</c:v>
                </c:pt>
                <c:pt idx="21">
                  <c:v>168.64704258078487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32C4-493E-9796-9D6D96E1D65E}"/>
            </c:ext>
          </c:extLst>
        </c:ser>
        <c:ser>
          <c:idx val="10"/>
          <c:order val="10"/>
          <c:tx>
            <c:strRef>
              <c:f>Feuil9!$AA$34</c:f>
              <c:strCache>
                <c:ptCount val="1"/>
                <c:pt idx="0">
                  <c:v>Cp_Ibrahim</c:v>
                </c:pt>
              </c:strCache>
            </c:strRef>
          </c:tx>
          <c:xVal>
            <c:numRef>
              <c:f>Feuil9!$Z$35:$Z$52</c:f>
              <c:numCache>
                <c:formatCode>General</c:formatCode>
                <c:ptCount val="1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</c:numCache>
            </c:numRef>
          </c:xVal>
          <c:yVal>
            <c:numRef>
              <c:f>Feuil9!$AA$35:$AA$52</c:f>
              <c:numCache>
                <c:formatCode>General</c:formatCode>
                <c:ptCount val="18"/>
                <c:pt idx="0">
                  <c:v>64.391959200000002</c:v>
                </c:pt>
                <c:pt idx="1">
                  <c:v>72.525797900000001</c:v>
                </c:pt>
                <c:pt idx="2">
                  <c:v>76.885743199999993</c:v>
                </c:pt>
                <c:pt idx="3">
                  <c:v>79.547604800000002</c:v>
                </c:pt>
                <c:pt idx="4">
                  <c:v>81.350990199999998</c:v>
                </c:pt>
                <c:pt idx="5">
                  <c:v>82.678224200000002</c:v>
                </c:pt>
                <c:pt idx="6">
                  <c:v>83.721546599999996</c:v>
                </c:pt>
                <c:pt idx="7">
                  <c:v>84.585706000000002</c:v>
                </c:pt>
                <c:pt idx="8">
                  <c:v>85.331839500000001</c:v>
                </c:pt>
                <c:pt idx="9">
                  <c:v>85.998142299999998</c:v>
                </c:pt>
                <c:pt idx="10">
                  <c:v>86.610458800000004</c:v>
                </c:pt>
                <c:pt idx="11">
                  <c:v>87.188047800000007</c:v>
                </c:pt>
                <c:pt idx="12">
                  <c:v>87.746770299999994</c:v>
                </c:pt>
                <c:pt idx="13">
                  <c:v>88.300760499999996</c:v>
                </c:pt>
                <c:pt idx="14">
                  <c:v>88.863160500000006</c:v>
                </c:pt>
                <c:pt idx="15">
                  <c:v>89.446290200000007</c:v>
                </c:pt>
                <c:pt idx="16">
                  <c:v>90.0615126</c:v>
                </c:pt>
                <c:pt idx="17">
                  <c:v>90.718973399999996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32C4-493E-9796-9D6D96E1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086144"/>
        <c:axId val="356087680"/>
      </c:scatterChart>
      <c:valAx>
        <c:axId val="356086144"/>
        <c:scaling>
          <c:orientation val="minMax"/>
          <c:max val="3300"/>
        </c:scaling>
        <c:delete val="0"/>
        <c:axPos val="b"/>
        <c:numFmt formatCode="General" sourceLinked="1"/>
        <c:majorTickMark val="out"/>
        <c:minorTickMark val="none"/>
        <c:tickLblPos val="nextTo"/>
        <c:crossAx val="356087680"/>
        <c:crosses val="autoZero"/>
        <c:crossBetween val="midCat"/>
      </c:valAx>
      <c:valAx>
        <c:axId val="356087680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6086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Feuil10!$A$33</c:f>
              <c:strCache>
                <c:ptCount val="1"/>
                <c:pt idx="0">
                  <c:v>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Feuil10!$B$33:$J$33</c:f>
              <c:numCache>
                <c:formatCode>0.00E+00</c:formatCode>
                <c:ptCount val="9"/>
                <c:pt idx="0">
                  <c:v>0</c:v>
                </c:pt>
                <c:pt idx="1">
                  <c:v>1.075149999999996E-7</c:v>
                </c:pt>
                <c:pt idx="2">
                  <c:v>1.8440000000000115E-7</c:v>
                </c:pt>
                <c:pt idx="3">
                  <c:v>2.3096250000000076E-7</c:v>
                </c:pt>
                <c:pt idx="4">
                  <c:v>2.4675000000000064E-7</c:v>
                </c:pt>
                <c:pt idx="5">
                  <c:v>2.3174999999999994E-7</c:v>
                </c:pt>
                <c:pt idx="6">
                  <c:v>1.856249999999996E-7</c:v>
                </c:pt>
                <c:pt idx="7">
                  <c:v>1.0841250000000182E-7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Feuil10!$A$34</c:f>
              <c:strCache>
                <c:ptCount val="1"/>
                <c:pt idx="0">
                  <c:v>400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Feuil10!$B$34:$J$34</c:f>
              <c:numCache>
                <c:formatCode>0.00E+00</c:formatCode>
                <c:ptCount val="9"/>
                <c:pt idx="0">
                  <c:v>0</c:v>
                </c:pt>
                <c:pt idx="1">
                  <c:v>1.0784999999999931E-7</c:v>
                </c:pt>
                <c:pt idx="2">
                  <c:v>1.8524999999999624E-7</c:v>
                </c:pt>
                <c:pt idx="3">
                  <c:v>2.3190000000000027E-7</c:v>
                </c:pt>
                <c:pt idx="4">
                  <c:v>2.4779999999999956E-7</c:v>
                </c:pt>
                <c:pt idx="5">
                  <c:v>2.3268749999999946E-7</c:v>
                </c:pt>
                <c:pt idx="6">
                  <c:v>1.8652500000000157E-7</c:v>
                </c:pt>
                <c:pt idx="7">
                  <c:v>1.0920000000000016E-7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Feuil10!$A$35</c:f>
              <c:strCache>
                <c:ptCount val="1"/>
                <c:pt idx="0">
                  <c:v>500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Feuil10!$B$35:$J$35</c:f>
              <c:numCache>
                <c:formatCode>0.00E+00</c:formatCode>
                <c:ptCount val="9"/>
                <c:pt idx="0">
                  <c:v>0</c:v>
                </c:pt>
                <c:pt idx="1">
                  <c:v>1.0821250000000096E-7</c:v>
                </c:pt>
                <c:pt idx="2">
                  <c:v>1.8597499999999952E-7</c:v>
                </c:pt>
                <c:pt idx="3">
                  <c:v>2.3272500000000208E-7</c:v>
                </c:pt>
                <c:pt idx="4">
                  <c:v>2.4864999999999973E-7</c:v>
                </c:pt>
                <c:pt idx="5">
                  <c:v>2.3356249999999968E-7</c:v>
                </c:pt>
                <c:pt idx="6">
                  <c:v>1.8734999999999999E-7</c:v>
                </c:pt>
                <c:pt idx="7">
                  <c:v>1.0937500000000012E-7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Feuil10!$A$36</c:f>
              <c:strCache>
                <c:ptCount val="1"/>
                <c:pt idx="0">
                  <c:v>600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Feuil10!$B$36:$J$36</c:f>
              <c:numCache>
                <c:formatCode>0.00E+00</c:formatCode>
                <c:ptCount val="9"/>
                <c:pt idx="0">
                  <c:v>0</c:v>
                </c:pt>
                <c:pt idx="1">
                  <c:v>1.0860000000000096E-7</c:v>
                </c:pt>
                <c:pt idx="2">
                  <c:v>1.8652499999999734E-7</c:v>
                </c:pt>
                <c:pt idx="3">
                  <c:v>2.335500000000005E-7</c:v>
                </c:pt>
                <c:pt idx="4">
                  <c:v>2.4965000000000023E-7</c:v>
                </c:pt>
                <c:pt idx="5">
                  <c:v>2.3456249999999848E-7</c:v>
                </c:pt>
                <c:pt idx="6">
                  <c:v>1.8795000000000131E-7</c:v>
                </c:pt>
                <c:pt idx="7">
                  <c:v>1.0990000000000127E-7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Feuil10!$A$37</c:f>
              <c:strCache>
                <c:ptCount val="1"/>
                <c:pt idx="0">
                  <c:v>700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Feuil10!$B$37:$J$37</c:f>
              <c:numCache>
                <c:formatCode>0.00E+00</c:formatCode>
                <c:ptCount val="9"/>
                <c:pt idx="0">
                  <c:v>0</c:v>
                </c:pt>
                <c:pt idx="1">
                  <c:v>1.0892499999999998E-7</c:v>
                </c:pt>
                <c:pt idx="2">
                  <c:v>1.8712499999999865E-7</c:v>
                </c:pt>
                <c:pt idx="3">
                  <c:v>2.3433749999999799E-7</c:v>
                </c:pt>
                <c:pt idx="4">
                  <c:v>2.5064999999999903E-7</c:v>
                </c:pt>
                <c:pt idx="5">
                  <c:v>2.3549999999999969E-7</c:v>
                </c:pt>
                <c:pt idx="6">
                  <c:v>1.8877499999999973E-7</c:v>
                </c:pt>
                <c:pt idx="7">
                  <c:v>1.1051249999999922E-7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Feuil10!$A$38</c:f>
              <c:strCache>
                <c:ptCount val="1"/>
                <c:pt idx="0">
                  <c:v>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Feuil10!$B$38:$J$38</c:f>
              <c:numCache>
                <c:formatCode>0.00E+00</c:formatCode>
                <c:ptCount val="9"/>
                <c:pt idx="0">
                  <c:v>0</c:v>
                </c:pt>
                <c:pt idx="1">
                  <c:v>1.0937500000000096E-7</c:v>
                </c:pt>
                <c:pt idx="2">
                  <c:v>1.8802500000000063E-7</c:v>
                </c:pt>
                <c:pt idx="3">
                  <c:v>2.3553750000000062E-7</c:v>
                </c:pt>
                <c:pt idx="4">
                  <c:v>2.5190000000000008E-7</c:v>
                </c:pt>
                <c:pt idx="5">
                  <c:v>2.3656249999999948E-7</c:v>
                </c:pt>
                <c:pt idx="6">
                  <c:v>1.8997499999999982E-7</c:v>
                </c:pt>
                <c:pt idx="7">
                  <c:v>1.111249999999976E-7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Feuil10!$A$39</c:f>
              <c:strCache>
                <c:ptCount val="1"/>
                <c:pt idx="0">
                  <c:v>900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Feuil10!$B$39:$J$39</c:f>
              <c:numCache>
                <c:formatCode>0.00E+00</c:formatCode>
                <c:ptCount val="9"/>
                <c:pt idx="0">
                  <c:v>0</c:v>
                </c:pt>
                <c:pt idx="1">
                  <c:v>1.0969999999999998E-7</c:v>
                </c:pt>
                <c:pt idx="2">
                  <c:v>1.8855000000000008E-7</c:v>
                </c:pt>
                <c:pt idx="3">
                  <c:v>2.3643749999999921E-7</c:v>
                </c:pt>
                <c:pt idx="4">
                  <c:v>2.5265000000000003E-7</c:v>
                </c:pt>
                <c:pt idx="5">
                  <c:v>2.3743749999999971E-7</c:v>
                </c:pt>
                <c:pt idx="6">
                  <c:v>1.9049999999999843E-7</c:v>
                </c:pt>
                <c:pt idx="7">
                  <c:v>1.1138749999999818E-7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Feuil10!$A$40</c:f>
              <c:strCache>
                <c:ptCount val="1"/>
                <c:pt idx="0">
                  <c:v>1000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Feuil10!$B$40:$J$40</c:f>
              <c:numCache>
                <c:formatCode>0.00E+00</c:formatCode>
                <c:ptCount val="9"/>
                <c:pt idx="0">
                  <c:v>0</c:v>
                </c:pt>
                <c:pt idx="1">
                  <c:v>1.1006249999999824E-7</c:v>
                </c:pt>
                <c:pt idx="2">
                  <c:v>1.8932500000000009E-7</c:v>
                </c:pt>
                <c:pt idx="3">
                  <c:v>2.3729999999999856E-7</c:v>
                </c:pt>
                <c:pt idx="4">
                  <c:v>2.5384999999999927E-7</c:v>
                </c:pt>
                <c:pt idx="5">
                  <c:v>2.3868750000000075E-7</c:v>
                </c:pt>
                <c:pt idx="6">
                  <c:v>1.91849999999998E-7</c:v>
                </c:pt>
                <c:pt idx="7">
                  <c:v>1.1243750000000175E-7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Feuil10!$A$41</c:f>
              <c:strCache>
                <c:ptCount val="1"/>
                <c:pt idx="0">
                  <c:v>1100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Feuil10!$B$41:$J$41</c:f>
              <c:numCache>
                <c:formatCode>0.00E+00</c:formatCode>
                <c:ptCount val="9"/>
                <c:pt idx="0">
                  <c:v>0</c:v>
                </c:pt>
                <c:pt idx="1">
                  <c:v>1.1049999999999835E-7</c:v>
                </c:pt>
                <c:pt idx="2">
                  <c:v>1.9009999999999671E-7</c:v>
                </c:pt>
                <c:pt idx="3">
                  <c:v>2.3831250000000163E-7</c:v>
                </c:pt>
                <c:pt idx="4">
                  <c:v>2.5510000000000032E-7</c:v>
                </c:pt>
                <c:pt idx="5">
                  <c:v>2.3968749999999956E-7</c:v>
                </c:pt>
                <c:pt idx="6">
                  <c:v>1.9245000000000186E-7</c:v>
                </c:pt>
                <c:pt idx="7">
                  <c:v>1.1278750000000209E-7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Feuil10!$A$42</c:f>
              <c:strCache>
                <c:ptCount val="1"/>
                <c:pt idx="0">
                  <c:v>1200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Feuil10!$B$42:$J$42</c:f>
              <c:numCache>
                <c:formatCode>0.00E+00</c:formatCode>
                <c:ptCount val="9"/>
                <c:pt idx="0">
                  <c:v>0</c:v>
                </c:pt>
                <c:pt idx="1">
                  <c:v>1.1087500000000087E-7</c:v>
                </c:pt>
                <c:pt idx="2">
                  <c:v>1.9077500000000327E-7</c:v>
                </c:pt>
                <c:pt idx="3">
                  <c:v>2.3913749999999835E-7</c:v>
                </c:pt>
                <c:pt idx="4">
                  <c:v>2.559999999999989E-7</c:v>
                </c:pt>
                <c:pt idx="5">
                  <c:v>2.4093749999999891E-7</c:v>
                </c:pt>
                <c:pt idx="6">
                  <c:v>1.9342499999999807E-7</c:v>
                </c:pt>
                <c:pt idx="7">
                  <c:v>1.1304999999999801E-7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Feuil10!$A$43</c:f>
              <c:strCache>
                <c:ptCount val="1"/>
                <c:pt idx="0">
                  <c:v>1300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Feuil10!$B$43:$J$43</c:f>
              <c:numCache>
                <c:formatCode>0.00E+00</c:formatCode>
                <c:ptCount val="9"/>
                <c:pt idx="0">
                  <c:v>0</c:v>
                </c:pt>
                <c:pt idx="1">
                  <c:v>1.1128749999999923E-7</c:v>
                </c:pt>
                <c:pt idx="2">
                  <c:v>1.9095000000000196E-7</c:v>
                </c:pt>
                <c:pt idx="3">
                  <c:v>2.401124999999988E-7</c:v>
                </c:pt>
                <c:pt idx="4">
                  <c:v>2.5695000000000099E-7</c:v>
                </c:pt>
                <c:pt idx="5">
                  <c:v>2.4200000000000209E-7</c:v>
                </c:pt>
                <c:pt idx="6">
                  <c:v>1.9469999999999917E-7</c:v>
                </c:pt>
                <c:pt idx="7">
                  <c:v>1.1383750000000186E-7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Feuil10!$A$44</c:f>
              <c:strCache>
                <c:ptCount val="1"/>
                <c:pt idx="0">
                  <c:v>1400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Feuil10!$B$44:$J$44</c:f>
              <c:numCache>
                <c:formatCode>0.00E+00</c:formatCode>
                <c:ptCount val="9"/>
                <c:pt idx="0">
                  <c:v>0</c:v>
                </c:pt>
                <c:pt idx="1">
                  <c:v>1.1161249999999825E-7</c:v>
                </c:pt>
                <c:pt idx="2">
                  <c:v>1.9317499999999837E-7</c:v>
                </c:pt>
                <c:pt idx="3">
                  <c:v>2.409375000000023E-7</c:v>
                </c:pt>
                <c:pt idx="4">
                  <c:v>2.5835000000000067E-7</c:v>
                </c:pt>
                <c:pt idx="5">
                  <c:v>2.4312500000000117E-7</c:v>
                </c:pt>
                <c:pt idx="6">
                  <c:v>1.9537500000000234E-7</c:v>
                </c:pt>
                <c:pt idx="7">
                  <c:v>1.1427500000000197E-7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Feuil10!$A$45</c:f>
              <c:strCache>
                <c:ptCount val="1"/>
                <c:pt idx="0">
                  <c:v>1500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Feuil10!$B$45:$J$45</c:f>
              <c:numCache>
                <c:formatCode>0.00E+00</c:formatCode>
                <c:ptCount val="9"/>
                <c:pt idx="0">
                  <c:v>0</c:v>
                </c:pt>
                <c:pt idx="1">
                  <c:v>1.1198749999999738E-7</c:v>
                </c:pt>
                <c:pt idx="2">
                  <c:v>1.9269999999999902E-7</c:v>
                </c:pt>
                <c:pt idx="3">
                  <c:v>2.4217500000000078E-7</c:v>
                </c:pt>
                <c:pt idx="4">
                  <c:v>2.5929999999999936E-7</c:v>
                </c:pt>
                <c:pt idx="5">
                  <c:v>2.4425000000000024E-7</c:v>
                </c:pt>
                <c:pt idx="6">
                  <c:v>1.9649999999999803E-7</c:v>
                </c:pt>
                <c:pt idx="7">
                  <c:v>1.1523750000000196E-7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Feuil10!$A$46</c:f>
              <c:strCache>
                <c:ptCount val="1"/>
                <c:pt idx="0">
                  <c:v>1600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Feuil10!$B$46:$J$46</c:f>
              <c:numCache>
                <c:formatCode>0.00E+00</c:formatCode>
                <c:ptCount val="9"/>
                <c:pt idx="0">
                  <c:v>0</c:v>
                </c:pt>
                <c:pt idx="1">
                  <c:v>1.122499999999988E-7</c:v>
                </c:pt>
                <c:pt idx="2">
                  <c:v>1.9329999999999695E-7</c:v>
                </c:pt>
                <c:pt idx="3">
                  <c:v>2.4307499999999936E-7</c:v>
                </c:pt>
                <c:pt idx="4">
                  <c:v>2.5995000000000079E-7</c:v>
                </c:pt>
                <c:pt idx="5">
                  <c:v>2.4518749999999807E-7</c:v>
                </c:pt>
                <c:pt idx="6">
                  <c:v>1.976250000000005E-7</c:v>
                </c:pt>
                <c:pt idx="7">
                  <c:v>1.160250000000003E-7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Feuil10!$A$47</c:f>
              <c:strCache>
                <c:ptCount val="1"/>
                <c:pt idx="0">
                  <c:v>1700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Feuil10!$B$47:$J$47</c:f>
              <c:numCache>
                <c:formatCode>0.00E+00</c:formatCode>
                <c:ptCount val="9"/>
                <c:pt idx="0">
                  <c:v>0</c:v>
                </c:pt>
                <c:pt idx="1">
                  <c:v>1.125250000000011E-7</c:v>
                </c:pt>
                <c:pt idx="2">
                  <c:v>1.938749999999999E-7</c:v>
                </c:pt>
                <c:pt idx="3">
                  <c:v>2.4378750000000177E-7</c:v>
                </c:pt>
                <c:pt idx="4">
                  <c:v>2.61449999999999E-7</c:v>
                </c:pt>
                <c:pt idx="5">
                  <c:v>2.4631249999999884E-7</c:v>
                </c:pt>
                <c:pt idx="6">
                  <c:v>1.9799999999999878E-7</c:v>
                </c:pt>
                <c:pt idx="7">
                  <c:v>1.1707499999999837E-7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Feuil10!$A$48</c:f>
              <c:strCache>
                <c:ptCount val="1"/>
                <c:pt idx="0">
                  <c:v>1800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Feuil10!$B$48:$J$48</c:f>
              <c:numCache>
                <c:formatCode>0.00E+00</c:formatCode>
                <c:ptCount val="9"/>
                <c:pt idx="0">
                  <c:v>0</c:v>
                </c:pt>
                <c:pt idx="1">
                  <c:v>1.1290000000000022E-7</c:v>
                </c:pt>
                <c:pt idx="2">
                  <c:v>1.945999999999998E-7</c:v>
                </c:pt>
                <c:pt idx="3">
                  <c:v>2.444999999999974E-7</c:v>
                </c:pt>
                <c:pt idx="4">
                  <c:v>2.6285000000000037E-7</c:v>
                </c:pt>
                <c:pt idx="5">
                  <c:v>2.4831250000000153E-7</c:v>
                </c:pt>
                <c:pt idx="6">
                  <c:v>1.9942500000000106E-7</c:v>
                </c:pt>
                <c:pt idx="7">
                  <c:v>1.1795000000000113E-7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Feuil10!$A$49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Feuil10!$B$49:$J$49</c:f>
              <c:numCache>
                <c:formatCode>0.00E+00</c:formatCode>
                <c:ptCount val="9"/>
                <c:pt idx="0">
                  <c:v>0</c:v>
                </c:pt>
                <c:pt idx="1">
                  <c:v>1.1371249999999946E-7</c:v>
                </c:pt>
                <c:pt idx="2">
                  <c:v>1.958750000000009E-7</c:v>
                </c:pt>
                <c:pt idx="3">
                  <c:v>2.4723750000000256E-7</c:v>
                </c:pt>
                <c:pt idx="4">
                  <c:v>2.6545000000000099E-7</c:v>
                </c:pt>
                <c:pt idx="5">
                  <c:v>2.5081250000000193E-7</c:v>
                </c:pt>
                <c:pt idx="6">
                  <c:v>2.058750000000025E-7</c:v>
                </c:pt>
                <c:pt idx="7">
                  <c:v>1.2713750000000053E-7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Feuil10!$A$50</c:f>
              <c:strCache>
                <c:ptCount val="1"/>
                <c:pt idx="0">
                  <c:v>2150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Feuil10!$B$50:$J$50</c:f>
              <c:numCache>
                <c:formatCode>0.00E+00</c:formatCode>
                <c:ptCount val="9"/>
                <c:pt idx="0">
                  <c:v>0</c:v>
                </c:pt>
                <c:pt idx="1">
                  <c:v>1.1376249999999957E-7</c:v>
                </c:pt>
                <c:pt idx="2">
                  <c:v>1.9592500000000101E-7</c:v>
                </c:pt>
                <c:pt idx="3">
                  <c:v>2.4663749999999786E-7</c:v>
                </c:pt>
                <c:pt idx="4">
                  <c:v>2.6539999999999919E-7</c:v>
                </c:pt>
                <c:pt idx="5">
                  <c:v>2.5743749999999952E-7</c:v>
                </c:pt>
                <c:pt idx="6">
                  <c:v>2.1464999999999717E-7</c:v>
                </c:pt>
                <c:pt idx="7">
                  <c:v>1.2871250000000186E-7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Feuil10!$A$51</c:f>
              <c:strCache>
                <c:ptCount val="1"/>
                <c:pt idx="0">
                  <c:v>2300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Feuil10!$B$51:$J$51</c:f>
              <c:numCache>
                <c:formatCode>0.00E+00</c:formatCode>
                <c:ptCount val="9"/>
                <c:pt idx="0">
                  <c:v>0</c:v>
                </c:pt>
                <c:pt idx="1">
                  <c:v>1.0583749999999744E-7</c:v>
                </c:pt>
                <c:pt idx="2">
                  <c:v>1.8612499999999985E-7</c:v>
                </c:pt>
                <c:pt idx="3">
                  <c:v>2.2781249999999893E-7</c:v>
                </c:pt>
                <c:pt idx="4">
                  <c:v>2.365500000000003E-7</c:v>
                </c:pt>
                <c:pt idx="5">
                  <c:v>2.2850000000000129E-7</c:v>
                </c:pt>
                <c:pt idx="6">
                  <c:v>1.839000000000009E-7</c:v>
                </c:pt>
                <c:pt idx="7">
                  <c:v>1.0631250000000314E-7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Feuil10!$A$52</c:f>
              <c:strCache>
                <c:ptCount val="1"/>
                <c:pt idx="0">
                  <c:v>2450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Feuil10!$B$52:$J$52</c:f>
              <c:numCache>
                <c:formatCode>0.00E+00</c:formatCode>
                <c:ptCount val="9"/>
                <c:pt idx="0">
                  <c:v>0</c:v>
                </c:pt>
                <c:pt idx="1">
                  <c:v>1.0113750000000069E-7</c:v>
                </c:pt>
                <c:pt idx="2">
                  <c:v>1.7262500000000074E-7</c:v>
                </c:pt>
                <c:pt idx="3">
                  <c:v>2.2019999999999833E-7</c:v>
                </c:pt>
                <c:pt idx="4">
                  <c:v>2.2989999999999927E-7</c:v>
                </c:pt>
                <c:pt idx="5">
                  <c:v>2.3337499999999842E-7</c:v>
                </c:pt>
                <c:pt idx="6">
                  <c:v>1.9942499999999937E-7</c:v>
                </c:pt>
                <c:pt idx="7">
                  <c:v>1.2144999999999907E-7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Feuil10!$A$53</c:f>
              <c:strCache>
                <c:ptCount val="1"/>
                <c:pt idx="0">
                  <c:v>2600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Feuil10!$B$53:$J$53</c:f>
              <c:numCache>
                <c:formatCode>0.00E+00</c:formatCode>
                <c:ptCount val="9"/>
                <c:pt idx="0">
                  <c:v>0</c:v>
                </c:pt>
                <c:pt idx="1">
                  <c:v>1.1868749999999851E-7</c:v>
                </c:pt>
                <c:pt idx="2">
                  <c:v>2.0970000000000241E-7</c:v>
                </c:pt>
                <c:pt idx="3">
                  <c:v>2.687250000000014E-7</c:v>
                </c:pt>
                <c:pt idx="4">
                  <c:v>2.8925000000000066E-7</c:v>
                </c:pt>
                <c:pt idx="5">
                  <c:v>2.7631250000000024E-7</c:v>
                </c:pt>
                <c:pt idx="6">
                  <c:v>2.2650000000000029E-7</c:v>
                </c:pt>
                <c:pt idx="7">
                  <c:v>1.3317500000000275E-7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Feuil10!$A$54</c:f>
              <c:strCache>
                <c:ptCount val="1"/>
                <c:pt idx="0">
                  <c:v>2800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Feuil10!$B$54:$J$54</c:f>
              <c:numCache>
                <c:formatCode>0.00E+00</c:formatCode>
                <c:ptCount val="9"/>
                <c:pt idx="0">
                  <c:v>0</c:v>
                </c:pt>
                <c:pt idx="1">
                  <c:v>1.3521249999999917E-7</c:v>
                </c:pt>
                <c:pt idx="2">
                  <c:v>2.3679999999999746E-7</c:v>
                </c:pt>
                <c:pt idx="3">
                  <c:v>2.9654999999999973E-7</c:v>
                </c:pt>
                <c:pt idx="4">
                  <c:v>3.2025000000000087E-7</c:v>
                </c:pt>
                <c:pt idx="5">
                  <c:v>3.0525000000000186E-7</c:v>
                </c:pt>
                <c:pt idx="6">
                  <c:v>2.4360000000000136E-7</c:v>
                </c:pt>
                <c:pt idx="7">
                  <c:v>1.4315000000000006E-7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Feuil10!$A$55</c:f>
              <c:strCache>
                <c:ptCount val="1"/>
                <c:pt idx="0">
                  <c:v>2950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Feuil10!$B$55:$J$55</c:f>
              <c:numCache>
                <c:formatCode>0.00E+00</c:formatCode>
                <c:ptCount val="9"/>
                <c:pt idx="0">
                  <c:v>0</c:v>
                </c:pt>
                <c:pt idx="1">
                  <c:v>1.4107499999999932E-7</c:v>
                </c:pt>
                <c:pt idx="2">
                  <c:v>2.4387500000000112E-7</c:v>
                </c:pt>
                <c:pt idx="3">
                  <c:v>3.0738750000000231E-7</c:v>
                </c:pt>
                <c:pt idx="4">
                  <c:v>3.2780000000000049E-7</c:v>
                </c:pt>
                <c:pt idx="5">
                  <c:v>3.1137500000000005E-7</c:v>
                </c:pt>
                <c:pt idx="6">
                  <c:v>2.4930000000000031E-7</c:v>
                </c:pt>
                <c:pt idx="7">
                  <c:v>1.4699999999999919E-7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Feuil10!$A$56</c:f>
              <c:strCache>
                <c:ptCount val="1"/>
                <c:pt idx="0">
                  <c:v>3100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Feuil10!$B$56:$J$56</c:f>
              <c:numCache>
                <c:formatCode>0.00E+00</c:formatCode>
                <c:ptCount val="9"/>
                <c:pt idx="0">
                  <c:v>0</c:v>
                </c:pt>
                <c:pt idx="1">
                  <c:v>1.4453750000000099E-7</c:v>
                </c:pt>
                <c:pt idx="2">
                  <c:v>2.4932499999999951E-7</c:v>
                </c:pt>
                <c:pt idx="3">
                  <c:v>3.1387500000000214E-7</c:v>
                </c:pt>
                <c:pt idx="4">
                  <c:v>3.313499999999998E-7</c:v>
                </c:pt>
                <c:pt idx="5">
                  <c:v>3.1856249999999971E-7</c:v>
                </c:pt>
                <c:pt idx="6">
                  <c:v>2.5440000000000133E-7</c:v>
                </c:pt>
                <c:pt idx="7">
                  <c:v>1.4953750000000178E-7</c:v>
                </c:pt>
                <c:pt idx="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Feuil10!$A$57</c:f>
              <c:strCache>
                <c:ptCount val="1"/>
                <c:pt idx="0">
                  <c:v>3300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Feuil10!$B$31:$J$31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Feuil10!$B$57:$J$57</c:f>
              <c:numCache>
                <c:formatCode>0.00E+00</c:formatCode>
                <c:ptCount val="9"/>
                <c:pt idx="0">
                  <c:v>0</c:v>
                </c:pt>
                <c:pt idx="1">
                  <c:v>1.474749999999998E-7</c:v>
                </c:pt>
                <c:pt idx="2">
                  <c:v>2.6235000000000266E-7</c:v>
                </c:pt>
                <c:pt idx="3">
                  <c:v>3.2197500000000296E-7</c:v>
                </c:pt>
                <c:pt idx="4">
                  <c:v>3.4600000000000143E-7</c:v>
                </c:pt>
                <c:pt idx="5">
                  <c:v>3.2418750000000019E-7</c:v>
                </c:pt>
                <c:pt idx="6">
                  <c:v>2.7075000000000329E-7</c:v>
                </c:pt>
                <c:pt idx="7">
                  <c:v>1.8331250000000258E-7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60736"/>
        <c:axId val="356662272"/>
      </c:scatterChart>
      <c:valAx>
        <c:axId val="356660736"/>
        <c:scaling>
          <c:orientation val="minMax"/>
          <c:max val="1"/>
        </c:scaling>
        <c:delete val="0"/>
        <c:axPos val="b"/>
        <c:numFmt formatCode="0.00E+00" sourceLinked="1"/>
        <c:majorTickMark val="out"/>
        <c:minorTickMark val="none"/>
        <c:tickLblPos val="nextTo"/>
        <c:crossAx val="356662272"/>
        <c:crosses val="autoZero"/>
        <c:crossBetween val="midCat"/>
      </c:valAx>
      <c:valAx>
        <c:axId val="35666227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56660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Feuil10!$A$94</c:f>
              <c:strCache>
                <c:ptCount val="1"/>
                <c:pt idx="0">
                  <c:v>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Feuil10!$B$94:$J$94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Feuil10!$A$95</c:f>
              <c:strCache>
                <c:ptCount val="1"/>
                <c:pt idx="0">
                  <c:v>400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Feuil10!$B$95:$J$95</c:f>
              <c:numCache>
                <c:formatCode>0.00E+00</c:formatCode>
                <c:ptCount val="9"/>
                <c:pt idx="0">
                  <c:v>0</c:v>
                </c:pt>
                <c:pt idx="1">
                  <c:v>0.91000525349648664</c:v>
                </c:pt>
                <c:pt idx="2">
                  <c:v>0.78000450299698854</c:v>
                </c:pt>
                <c:pt idx="3">
                  <c:v>0.65000375250233333</c:v>
                </c:pt>
                <c:pt idx="4">
                  <c:v>0.52000300199799232</c:v>
                </c:pt>
                <c:pt idx="5">
                  <c:v>0.39000225149849427</c:v>
                </c:pt>
                <c:pt idx="6">
                  <c:v>0.26000150100383906</c:v>
                </c:pt>
                <c:pt idx="7">
                  <c:v>0.13000075049949808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Feuil10!$A$96</c:f>
              <c:strCache>
                <c:ptCount val="1"/>
                <c:pt idx="0">
                  <c:v>500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Feuil10!$B$96:$J$96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-4.8428773880004881E-12</c:v>
                </c:pt>
                <c:pt idx="3">
                  <c:v>0</c:v>
                </c:pt>
                <c:pt idx="4">
                  <c:v>0</c:v>
                </c:pt>
                <c:pt idx="5">
                  <c:v>-4.8428773880004881E-12</c:v>
                </c:pt>
                <c:pt idx="6">
                  <c:v>0</c:v>
                </c:pt>
                <c:pt idx="7">
                  <c:v>-4.8428773880004881E-12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Feuil10!$A$97</c:f>
              <c:strCache>
                <c:ptCount val="1"/>
                <c:pt idx="0">
                  <c:v>600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Feuil10!$B$97:$J$97</c:f>
              <c:numCache>
                <c:formatCode>0.00E+00</c:formatCode>
                <c:ptCount val="9"/>
                <c:pt idx="0">
                  <c:v>0</c:v>
                </c:pt>
                <c:pt idx="1">
                  <c:v>0.45500262674824332</c:v>
                </c:pt>
                <c:pt idx="2">
                  <c:v>0.39000225149849427</c:v>
                </c:pt>
                <c:pt idx="3">
                  <c:v>0.32500187625358812</c:v>
                </c:pt>
                <c:pt idx="4">
                  <c:v>0.26000150099899616</c:v>
                </c:pt>
                <c:pt idx="5">
                  <c:v>0.19500112574924713</c:v>
                </c:pt>
                <c:pt idx="6">
                  <c:v>0.13000075049949808</c:v>
                </c:pt>
                <c:pt idx="7">
                  <c:v>6.500037524974904E-2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Feuil10!$A$98</c:f>
              <c:strCache>
                <c:ptCount val="1"/>
                <c:pt idx="0">
                  <c:v>700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Feuil10!$B$98:$J$98</c:f>
              <c:numCache>
                <c:formatCode>0.00E+00</c:formatCode>
                <c:ptCount val="9"/>
                <c:pt idx="0">
                  <c:v>0</c:v>
                </c:pt>
                <c:pt idx="1">
                  <c:v>0.23492437153309584</c:v>
                </c:pt>
                <c:pt idx="2">
                  <c:v>-4.8428773880004881E-12</c:v>
                </c:pt>
                <c:pt idx="3">
                  <c:v>0</c:v>
                </c:pt>
                <c:pt idx="4">
                  <c:v>1.0400060039959846</c:v>
                </c:pt>
                <c:pt idx="5">
                  <c:v>-4.8428773880004881E-12</c:v>
                </c:pt>
                <c:pt idx="6">
                  <c:v>0</c:v>
                </c:pt>
                <c:pt idx="7">
                  <c:v>-4.8428773880004881E-12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Feuil10!$A$99</c:f>
              <c:strCache>
                <c:ptCount val="1"/>
                <c:pt idx="0">
                  <c:v>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Feuil10!$B$99:$J$99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4.8428773880004881E-12</c:v>
                </c:pt>
                <c:pt idx="4">
                  <c:v>0</c:v>
                </c:pt>
                <c:pt idx="5">
                  <c:v>0</c:v>
                </c:pt>
                <c:pt idx="6">
                  <c:v>4.8428773880004881E-12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Feuil10!$A$100</c:f>
              <c:strCache>
                <c:ptCount val="1"/>
                <c:pt idx="0">
                  <c:v>900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Feuil10!$B$100:$J$100</c:f>
              <c:numCache>
                <c:formatCode>0.00E+00</c:formatCode>
                <c:ptCount val="9"/>
                <c:pt idx="0">
                  <c:v>0</c:v>
                </c:pt>
                <c:pt idx="1">
                  <c:v>1.0400060039959846</c:v>
                </c:pt>
                <c:pt idx="2">
                  <c:v>0</c:v>
                </c:pt>
                <c:pt idx="3">
                  <c:v>1.0400060039959846</c:v>
                </c:pt>
                <c:pt idx="4">
                  <c:v>1.0400060039959846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Feuil10!$A$101</c:f>
              <c:strCache>
                <c:ptCount val="1"/>
                <c:pt idx="0">
                  <c:v>1000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Feuil10!$B$101:$J$101</c:f>
              <c:numCache>
                <c:formatCode>0.00E+00</c:formatCode>
                <c:ptCount val="9"/>
                <c:pt idx="0">
                  <c:v>0</c:v>
                </c:pt>
                <c:pt idx="1">
                  <c:v>-4.8428773880004881E-12</c:v>
                </c:pt>
                <c:pt idx="2">
                  <c:v>-4.8428773880004881E-12</c:v>
                </c:pt>
                <c:pt idx="3">
                  <c:v>0</c:v>
                </c:pt>
                <c:pt idx="4">
                  <c:v>1.0400060039959846</c:v>
                </c:pt>
                <c:pt idx="5">
                  <c:v>-4.8428773880004881E-12</c:v>
                </c:pt>
                <c:pt idx="6">
                  <c:v>0</c:v>
                </c:pt>
                <c:pt idx="7">
                  <c:v>-4.8428773880004881E-12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Feuil10!$A$102</c:f>
              <c:strCache>
                <c:ptCount val="1"/>
                <c:pt idx="0">
                  <c:v>1100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Feuil10!$B$102:$J$102</c:f>
              <c:numCache>
                <c:formatCode>0.00E+00</c:formatCode>
                <c:ptCount val="9"/>
                <c:pt idx="0">
                  <c:v>0</c:v>
                </c:pt>
                <c:pt idx="1">
                  <c:v>-6.0535967350006101E-13</c:v>
                </c:pt>
                <c:pt idx="2">
                  <c:v>-1.210719347000122E-12</c:v>
                </c:pt>
                <c:pt idx="3">
                  <c:v>3.026798367500305E-12</c:v>
                </c:pt>
                <c:pt idx="4">
                  <c:v>1.0400060039984063</c:v>
                </c:pt>
                <c:pt idx="5">
                  <c:v>-3.026798367500305E-12</c:v>
                </c:pt>
                <c:pt idx="6">
                  <c:v>1.210719347000122E-12</c:v>
                </c:pt>
                <c:pt idx="7">
                  <c:v>-4.2375177145004275E-12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Feuil10!$A$103</c:f>
              <c:strCache>
                <c:ptCount val="1"/>
                <c:pt idx="0">
                  <c:v>1200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Feuil10!$B$103:$J$103</c:f>
              <c:numCache>
                <c:formatCode>0.00E+00</c:formatCode>
                <c:ptCount val="9"/>
                <c:pt idx="0">
                  <c:v>0</c:v>
                </c:pt>
                <c:pt idx="1">
                  <c:v>0.71249540318930515</c:v>
                </c:pt>
                <c:pt idx="2">
                  <c:v>0.67043267862480127</c:v>
                </c:pt>
                <c:pt idx="3">
                  <c:v>-0.17797702064113691</c:v>
                </c:pt>
                <c:pt idx="4">
                  <c:v>0.53362228608205908</c:v>
                </c:pt>
                <c:pt idx="5">
                  <c:v>-7.7492964068707079E-2</c:v>
                </c:pt>
                <c:pt idx="6">
                  <c:v>-0.64319411045666786</c:v>
                </c:pt>
                <c:pt idx="7">
                  <c:v>-0.71159930672803895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Feuil10!$A$104</c:f>
              <c:strCache>
                <c:ptCount val="1"/>
                <c:pt idx="0">
                  <c:v>1300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Feuil10!$B$104:$J$104</c:f>
              <c:numCache>
                <c:formatCode>0.00E+00</c:formatCode>
                <c:ptCount val="9"/>
                <c:pt idx="0">
                  <c:v>0</c:v>
                </c:pt>
                <c:pt idx="1">
                  <c:v>0.91000525349648664</c:v>
                </c:pt>
                <c:pt idx="2">
                  <c:v>-0.26000150099899616</c:v>
                </c:pt>
                <c:pt idx="3">
                  <c:v>0.65000375250233333</c:v>
                </c:pt>
                <c:pt idx="4">
                  <c:v>0.52000300199799232</c:v>
                </c:pt>
                <c:pt idx="5">
                  <c:v>0.39000225149849427</c:v>
                </c:pt>
                <c:pt idx="6">
                  <c:v>0.26000150099899616</c:v>
                </c:pt>
                <c:pt idx="7">
                  <c:v>-0.91000525349648664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Feuil10!$A$105</c:f>
              <c:strCache>
                <c:ptCount val="1"/>
                <c:pt idx="0">
                  <c:v>1400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Feuil10!$B$105:$J$105</c:f>
              <c:numCache>
                <c:formatCode>0.00E+00</c:formatCode>
                <c:ptCount val="9"/>
                <c:pt idx="0">
                  <c:v>0</c:v>
                </c:pt>
                <c:pt idx="1">
                  <c:v>-0.13000075049949808</c:v>
                </c:pt>
                <c:pt idx="2">
                  <c:v>1.8200105069929733</c:v>
                </c:pt>
                <c:pt idx="3">
                  <c:v>-0.39000225149849427</c:v>
                </c:pt>
                <c:pt idx="4">
                  <c:v>0.52000300199799232</c:v>
                </c:pt>
                <c:pt idx="5">
                  <c:v>0.39000225149849427</c:v>
                </c:pt>
                <c:pt idx="6">
                  <c:v>-0.78000450299698854</c:v>
                </c:pt>
                <c:pt idx="7">
                  <c:v>-0.91000525349648664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Feuil10!$A$106</c:f>
              <c:strCache>
                <c:ptCount val="1"/>
                <c:pt idx="0">
                  <c:v>1500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Feuil10!$B$106:$J$106</c:f>
              <c:numCache>
                <c:formatCode>0.00E+00</c:formatCode>
                <c:ptCount val="9"/>
                <c:pt idx="0">
                  <c:v>0</c:v>
                </c:pt>
                <c:pt idx="1">
                  <c:v>0.78000450299698854</c:v>
                </c:pt>
                <c:pt idx="2">
                  <c:v>0.52000300199799232</c:v>
                </c:pt>
                <c:pt idx="3">
                  <c:v>0.78000450299698854</c:v>
                </c:pt>
                <c:pt idx="4">
                  <c:v>1.0400060039959846</c:v>
                </c:pt>
                <c:pt idx="5">
                  <c:v>-0.26000150099899616</c:v>
                </c:pt>
                <c:pt idx="6">
                  <c:v>-0.52000300199799232</c:v>
                </c:pt>
                <c:pt idx="7">
                  <c:v>-0.78000450299698854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Feuil10!$A$107</c:f>
              <c:strCache>
                <c:ptCount val="1"/>
                <c:pt idx="0">
                  <c:v>1600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Feuil10!$B$107:$J$107</c:f>
              <c:numCache>
                <c:formatCode>0.00E+00</c:formatCode>
                <c:ptCount val="9"/>
                <c:pt idx="0">
                  <c:v>0</c:v>
                </c:pt>
                <c:pt idx="1">
                  <c:v>0.81250469062156039</c:v>
                </c:pt>
                <c:pt idx="2">
                  <c:v>0.58500337724713602</c:v>
                </c:pt>
                <c:pt idx="3">
                  <c:v>0.61750356487412938</c:v>
                </c:pt>
                <c:pt idx="4">
                  <c:v>0.13000075049828738</c:v>
                </c:pt>
                <c:pt idx="5">
                  <c:v>-9.7500562876136967E-2</c:v>
                </c:pt>
                <c:pt idx="6">
                  <c:v>-0.32500187625056132</c:v>
                </c:pt>
                <c:pt idx="7">
                  <c:v>-0.55250318962498568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Feuil10!$A$108</c:f>
              <c:strCache>
                <c:ptCount val="1"/>
                <c:pt idx="0">
                  <c:v>1700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Feuil10!$B$108:$J$108</c:f>
              <c:numCache>
                <c:formatCode>0.00E+00</c:formatCode>
                <c:ptCount val="9"/>
                <c:pt idx="0">
                  <c:v>0</c:v>
                </c:pt>
                <c:pt idx="1">
                  <c:v>0.4800341711808927</c:v>
                </c:pt>
                <c:pt idx="2">
                  <c:v>0.15145636001285165</c:v>
                </c:pt>
                <c:pt idx="3">
                  <c:v>0.86288455284563825</c:v>
                </c:pt>
                <c:pt idx="4">
                  <c:v>0.53430674167275427</c:v>
                </c:pt>
                <c:pt idx="5">
                  <c:v>0.20572893050471319</c:v>
                </c:pt>
                <c:pt idx="6">
                  <c:v>-0.122848880658485</c:v>
                </c:pt>
                <c:pt idx="7">
                  <c:v>0.58857931216461579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Feuil10!$A$109</c:f>
              <c:strCache>
                <c:ptCount val="1"/>
                <c:pt idx="0">
                  <c:v>1800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Feuil10!$B$109:$J$109</c:f>
              <c:numCache>
                <c:formatCode>0.00E+00</c:formatCode>
                <c:ptCount val="9"/>
                <c:pt idx="0">
                  <c:v>0</c:v>
                </c:pt>
                <c:pt idx="1">
                  <c:v>0.65000375249688513</c:v>
                </c:pt>
                <c:pt idx="2">
                  <c:v>0.26000150099778546</c:v>
                </c:pt>
                <c:pt idx="3">
                  <c:v>0.13000075050010346</c:v>
                </c:pt>
                <c:pt idx="4">
                  <c:v>1.3000075049949809</c:v>
                </c:pt>
                <c:pt idx="5">
                  <c:v>0.65000375249446363</c:v>
                </c:pt>
                <c:pt idx="6">
                  <c:v>-0.26000150099778546</c:v>
                </c:pt>
                <c:pt idx="7">
                  <c:v>0.39000225149425677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Feuil10!$A$110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Feuil10!$B$110:$J$110</c:f>
              <c:numCache>
                <c:formatCode>0.00E+00</c:formatCode>
                <c:ptCount val="9"/>
                <c:pt idx="0">
                  <c:v>0</c:v>
                </c:pt>
                <c:pt idx="1">
                  <c:v>0.52000300199738703</c:v>
                </c:pt>
                <c:pt idx="2">
                  <c:v>-1.210719347000122E-12</c:v>
                </c:pt>
                <c:pt idx="3">
                  <c:v>0.78000450299759394</c:v>
                </c:pt>
                <c:pt idx="4">
                  <c:v>1.5600090059963985</c:v>
                </c:pt>
                <c:pt idx="5">
                  <c:v>1.040006003992958</c:v>
                </c:pt>
                <c:pt idx="6">
                  <c:v>2.8600165109925904</c:v>
                </c:pt>
                <c:pt idx="7">
                  <c:v>4.1600240159845443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Feuil10!$A$111</c:f>
              <c:strCache>
                <c:ptCount val="1"/>
                <c:pt idx="0">
                  <c:v>2150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Feuil10!$B$111:$J$111</c:f>
              <c:numCache>
                <c:formatCode>0.00E+00</c:formatCode>
                <c:ptCount val="9"/>
                <c:pt idx="0">
                  <c:v>0</c:v>
                </c:pt>
                <c:pt idx="1">
                  <c:v>-2.6000150099948049</c:v>
                </c:pt>
                <c:pt idx="2">
                  <c:v>-2.6000150099948049</c:v>
                </c:pt>
                <c:pt idx="3">
                  <c:v>-2.6000150099899617</c:v>
                </c:pt>
                <c:pt idx="4">
                  <c:v>-1.0400060039959846</c:v>
                </c:pt>
                <c:pt idx="5">
                  <c:v>4.6800270179819314</c:v>
                </c:pt>
                <c:pt idx="6">
                  <c:v>7.2800420279767364</c:v>
                </c:pt>
                <c:pt idx="7">
                  <c:v>4.6800270179819314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Feuil10!$A$112</c:f>
              <c:strCache>
                <c:ptCount val="1"/>
                <c:pt idx="0">
                  <c:v>2300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Feuil10!$B$112:$J$112</c:f>
              <c:numCache>
                <c:formatCode>0.00E+00</c:formatCode>
                <c:ptCount val="9"/>
                <c:pt idx="0">
                  <c:v>0</c:v>
                </c:pt>
                <c:pt idx="1">
                  <c:v>-3.7375215768632941</c:v>
                </c:pt>
                <c:pt idx="2">
                  <c:v>6.5000375246722253E-2</c:v>
                </c:pt>
                <c:pt idx="3">
                  <c:v>-8.3525482195936611</c:v>
                </c:pt>
                <c:pt idx="4">
                  <c:v>-14.950086307448334</c:v>
                </c:pt>
                <c:pt idx="5">
                  <c:v>-8.807550846344931</c:v>
                </c:pt>
                <c:pt idx="6">
                  <c:v>-6.8250394012254656</c:v>
                </c:pt>
                <c:pt idx="7">
                  <c:v>-6.1425354611082463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Feuil10!$A$113</c:f>
              <c:strCache>
                <c:ptCount val="1"/>
                <c:pt idx="0">
                  <c:v>2450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Feuil10!$B$113:$J$113</c:f>
              <c:numCache>
                <c:formatCode>0.00E+00</c:formatCode>
                <c:ptCount val="9"/>
                <c:pt idx="0">
                  <c:v>0</c:v>
                </c:pt>
                <c:pt idx="1">
                  <c:v>-2.9900172614896667</c:v>
                </c:pt>
                <c:pt idx="2">
                  <c:v>-12.480072047956661</c:v>
                </c:pt>
                <c:pt idx="3">
                  <c:v>-11.310065293457544</c:v>
                </c:pt>
                <c:pt idx="4">
                  <c:v>-20.28011707793139</c:v>
                </c:pt>
                <c:pt idx="5">
                  <c:v>-5.070029269481636</c:v>
                </c:pt>
                <c:pt idx="6">
                  <c:v>3.1200180119927969</c:v>
                </c:pt>
                <c:pt idx="7">
                  <c:v>3.5100202634876592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Feuil10!$A$114</c:f>
              <c:strCache>
                <c:ptCount val="1"/>
                <c:pt idx="0">
                  <c:v>2600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Feuil10!$B$114:$J$114</c:f>
              <c:numCache>
                <c:formatCode>0.00E+00</c:formatCode>
                <c:ptCount val="9"/>
                <c:pt idx="0">
                  <c:v>0</c:v>
                </c:pt>
                <c:pt idx="1">
                  <c:v>7.7675448423477356</c:v>
                </c:pt>
                <c:pt idx="2">
                  <c:v>13.715079177700076</c:v>
                </c:pt>
                <c:pt idx="3">
                  <c:v>16.282594000072731</c:v>
                </c:pt>
                <c:pt idx="4">
                  <c:v>10.530060790462977</c:v>
                </c:pt>
                <c:pt idx="5">
                  <c:v>11.01756360483882</c:v>
                </c:pt>
                <c:pt idx="6">
                  <c:v>8.1250469062252897</c:v>
                </c:pt>
                <c:pt idx="7">
                  <c:v>1.8525106946175451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Feuil10!$A$115</c:f>
              <c:strCache>
                <c:ptCount val="1"/>
                <c:pt idx="0">
                  <c:v>2800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Feuil10!$B$115:$J$115</c:f>
              <c:numCache>
                <c:formatCode>0.00E+00</c:formatCode>
                <c:ptCount val="9"/>
                <c:pt idx="0">
                  <c:v>0</c:v>
                </c:pt>
                <c:pt idx="1">
                  <c:v>7.1825414651005994</c:v>
                </c:pt>
                <c:pt idx="2">
                  <c:v>16.18509343719175</c:v>
                </c:pt>
                <c:pt idx="3">
                  <c:v>9.3275538483465557</c:v>
                </c:pt>
                <c:pt idx="4">
                  <c:v>8.4500487824710078</c:v>
                </c:pt>
                <c:pt idx="5">
                  <c:v>9.1325527225942817</c:v>
                </c:pt>
                <c:pt idx="6">
                  <c:v>2.7950161357422356</c:v>
                </c:pt>
                <c:pt idx="7">
                  <c:v>1.3975080678686964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Feuil10!$A$116</c:f>
              <c:strCache>
                <c:ptCount val="1"/>
                <c:pt idx="0">
                  <c:v>2950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Feuil10!$B$116:$J$116</c:f>
              <c:numCache>
                <c:formatCode>0.00E+00</c:formatCode>
                <c:ptCount val="9"/>
                <c:pt idx="0">
                  <c:v>0</c:v>
                </c:pt>
                <c:pt idx="1">
                  <c:v>1.4300082554962952</c:v>
                </c:pt>
                <c:pt idx="2">
                  <c:v>1.0400060039971954</c:v>
                </c:pt>
                <c:pt idx="3">
                  <c:v>-1.950011257491866</c:v>
                </c:pt>
                <c:pt idx="4">
                  <c:v>0.52000300200041383</c:v>
                </c:pt>
                <c:pt idx="5">
                  <c:v>0.91000525349588124</c:v>
                </c:pt>
                <c:pt idx="6">
                  <c:v>-1.0400060039971954</c:v>
                </c:pt>
                <c:pt idx="7">
                  <c:v>-2.2100127584957052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Feuil10!$A$117</c:f>
              <c:strCache>
                <c:ptCount val="1"/>
                <c:pt idx="0">
                  <c:v>3100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Feuil10!$B$117:$J$117</c:f>
              <c:numCache>
                <c:formatCode>0.00E+00</c:formatCode>
                <c:ptCount val="9"/>
                <c:pt idx="0">
                  <c:v>0</c:v>
                </c:pt>
                <c:pt idx="1">
                  <c:v>4.0625234531120391</c:v>
                </c:pt>
                <c:pt idx="2">
                  <c:v>-1.4950086307460442</c:v>
                </c:pt>
                <c:pt idx="3">
                  <c:v>2.5675148223659954</c:v>
                </c:pt>
                <c:pt idx="4">
                  <c:v>-1.4300082554932683</c:v>
                </c:pt>
                <c:pt idx="5">
                  <c:v>0.81250469061853359</c:v>
                </c:pt>
                <c:pt idx="6">
                  <c:v>0.45500262675005942</c:v>
                </c:pt>
                <c:pt idx="7">
                  <c:v>-0.9425054411240853</c:v>
                </c:pt>
                <c:pt idx="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Feuil10!$A$118</c:f>
              <c:strCache>
                <c:ptCount val="1"/>
                <c:pt idx="0">
                  <c:v>3300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Feuil10!$B$92:$J$92</c:f>
              <c:numCache>
                <c:formatCode>0.00E+00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Feuil10!$B$118:$J$118</c:f>
              <c:numCache>
                <c:formatCode>0.00E+00</c:formatCode>
                <c:ptCount val="9"/>
                <c:pt idx="0">
                  <c:v>0</c:v>
                </c:pt>
                <c:pt idx="1">
                  <c:v>1.1700067544936668</c:v>
                </c:pt>
                <c:pt idx="2">
                  <c:v>13.260076550954858</c:v>
                </c:pt>
                <c:pt idx="3">
                  <c:v>-0.13000075050010346</c:v>
                </c:pt>
                <c:pt idx="4">
                  <c:v>0.78000450299698854</c:v>
                </c:pt>
                <c:pt idx="5">
                  <c:v>-0.13000075050131418</c:v>
                </c:pt>
                <c:pt idx="6">
                  <c:v>2.6000150099911727</c:v>
                </c:pt>
                <c:pt idx="7">
                  <c:v>10.010057788465591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542336"/>
        <c:axId val="356543872"/>
      </c:scatterChart>
      <c:valAx>
        <c:axId val="35654233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356543872"/>
        <c:crosses val="autoZero"/>
        <c:crossBetween val="midCat"/>
      </c:valAx>
      <c:valAx>
        <c:axId val="35654387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56542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Feuil10!$B$153</c:f>
              <c:strCache>
                <c:ptCount val="1"/>
                <c:pt idx="0">
                  <c:v>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Feuil10!$B$154:$B$162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Feuil10!$D$153</c:f>
              <c:strCache>
                <c:ptCount val="1"/>
                <c:pt idx="0">
                  <c:v>500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Feuil10!$D$154:$D$162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-4.8428773880004881E-12</c:v>
                </c:pt>
                <c:pt idx="3">
                  <c:v>0</c:v>
                </c:pt>
                <c:pt idx="4">
                  <c:v>0</c:v>
                </c:pt>
                <c:pt idx="5">
                  <c:v>-4.8428773880004881E-12</c:v>
                </c:pt>
                <c:pt idx="6">
                  <c:v>0</c:v>
                </c:pt>
                <c:pt idx="7">
                  <c:v>-4.8428773880004881E-12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Feuil10!$G$153</c:f>
              <c:strCache>
                <c:ptCount val="1"/>
                <c:pt idx="0">
                  <c:v>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Feuil10!$G$154:$G$162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4.8428773880004881E-12</c:v>
                </c:pt>
                <c:pt idx="4">
                  <c:v>0</c:v>
                </c:pt>
                <c:pt idx="5">
                  <c:v>0</c:v>
                </c:pt>
                <c:pt idx="6">
                  <c:v>4.8428773880004881E-12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Feuil10!$I$153</c:f>
              <c:strCache>
                <c:ptCount val="1"/>
                <c:pt idx="0">
                  <c:v>1000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Feuil10!$I$154:$I$162</c:f>
              <c:numCache>
                <c:formatCode>General</c:formatCode>
                <c:ptCount val="9"/>
                <c:pt idx="0">
                  <c:v>0</c:v>
                </c:pt>
                <c:pt idx="1">
                  <c:v>-4.8428773880004881E-12</c:v>
                </c:pt>
                <c:pt idx="2">
                  <c:v>-4.8428773880004881E-12</c:v>
                </c:pt>
                <c:pt idx="3">
                  <c:v>0</c:v>
                </c:pt>
                <c:pt idx="4">
                  <c:v>1.0400060039959846</c:v>
                </c:pt>
                <c:pt idx="5">
                  <c:v>-4.8428773880004881E-12</c:v>
                </c:pt>
                <c:pt idx="6">
                  <c:v>0</c:v>
                </c:pt>
                <c:pt idx="7">
                  <c:v>-4.8428773880004881E-12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Feuil10!$L$153</c:f>
              <c:strCache>
                <c:ptCount val="1"/>
                <c:pt idx="0">
                  <c:v>1300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Feuil10!$L$154:$L$162</c:f>
              <c:numCache>
                <c:formatCode>General</c:formatCode>
                <c:ptCount val="9"/>
                <c:pt idx="0">
                  <c:v>0</c:v>
                </c:pt>
                <c:pt idx="1">
                  <c:v>0.91000525349648664</c:v>
                </c:pt>
                <c:pt idx="2">
                  <c:v>-0.26000150099899616</c:v>
                </c:pt>
                <c:pt idx="3">
                  <c:v>0.65000375250233333</c:v>
                </c:pt>
                <c:pt idx="4">
                  <c:v>0.52000300199799232</c:v>
                </c:pt>
                <c:pt idx="5">
                  <c:v>0.39000225149849427</c:v>
                </c:pt>
                <c:pt idx="6">
                  <c:v>0.26000150099899616</c:v>
                </c:pt>
                <c:pt idx="7">
                  <c:v>-0.91000525349648664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Feuil10!$Q$153</c:f>
              <c:strCache>
                <c:ptCount val="1"/>
                <c:pt idx="0">
                  <c:v>1800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Feuil10!$Q$154:$Q$162</c:f>
              <c:numCache>
                <c:formatCode>General</c:formatCode>
                <c:ptCount val="9"/>
                <c:pt idx="0">
                  <c:v>0</c:v>
                </c:pt>
                <c:pt idx="1">
                  <c:v>0.65000375249688513</c:v>
                </c:pt>
                <c:pt idx="2">
                  <c:v>0.26000150099778546</c:v>
                </c:pt>
                <c:pt idx="3">
                  <c:v>0.13000075050010346</c:v>
                </c:pt>
                <c:pt idx="4">
                  <c:v>1.3000075049949809</c:v>
                </c:pt>
                <c:pt idx="5">
                  <c:v>0.65000375249446363</c:v>
                </c:pt>
                <c:pt idx="6">
                  <c:v>-0.26000150099778546</c:v>
                </c:pt>
                <c:pt idx="7">
                  <c:v>0.39000225149425677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Feuil10!$T$153</c:f>
              <c:strCache>
                <c:ptCount val="1"/>
                <c:pt idx="0">
                  <c:v>2300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Feuil10!$T$154:$T$162</c:f>
              <c:numCache>
                <c:formatCode>General</c:formatCode>
                <c:ptCount val="9"/>
                <c:pt idx="0">
                  <c:v>0</c:v>
                </c:pt>
                <c:pt idx="1">
                  <c:v>-3.7375215768632941</c:v>
                </c:pt>
                <c:pt idx="2">
                  <c:v>6.5000375246722253E-2</c:v>
                </c:pt>
                <c:pt idx="3">
                  <c:v>-8.3525482195936611</c:v>
                </c:pt>
                <c:pt idx="4">
                  <c:v>-14.950086307448334</c:v>
                </c:pt>
                <c:pt idx="5">
                  <c:v>-8.807550846344931</c:v>
                </c:pt>
                <c:pt idx="6">
                  <c:v>-6.8250394012254656</c:v>
                </c:pt>
                <c:pt idx="7">
                  <c:v>-6.1425354611082463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Feuil10!$U$153</c:f>
              <c:strCache>
                <c:ptCount val="1"/>
                <c:pt idx="0">
                  <c:v>2450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Feuil10!$U$154:$U$162</c:f>
              <c:numCache>
                <c:formatCode>General</c:formatCode>
                <c:ptCount val="9"/>
                <c:pt idx="0">
                  <c:v>0</c:v>
                </c:pt>
                <c:pt idx="1">
                  <c:v>-2.9900172614896667</c:v>
                </c:pt>
                <c:pt idx="2">
                  <c:v>-12.480072047956661</c:v>
                </c:pt>
                <c:pt idx="3">
                  <c:v>-11.310065293457544</c:v>
                </c:pt>
                <c:pt idx="4">
                  <c:v>-20.28011707793139</c:v>
                </c:pt>
                <c:pt idx="5">
                  <c:v>-5.070029269481636</c:v>
                </c:pt>
                <c:pt idx="6">
                  <c:v>3.1200180119927969</c:v>
                </c:pt>
                <c:pt idx="7">
                  <c:v>3.5100202634876592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Feuil10!$Y$153</c:f>
              <c:strCache>
                <c:ptCount val="1"/>
                <c:pt idx="0">
                  <c:v>3100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Feuil10!$A$154:$A$162</c:f>
              <c:numCache>
                <c:formatCode>General</c:formatCode>
                <c:ptCount val="9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</c:numCache>
            </c:numRef>
          </c:xVal>
          <c:yVal>
            <c:numRef>
              <c:f>Feuil10!$Y$154:$Y$162</c:f>
              <c:numCache>
                <c:formatCode>General</c:formatCode>
                <c:ptCount val="9"/>
                <c:pt idx="0">
                  <c:v>0</c:v>
                </c:pt>
                <c:pt idx="1">
                  <c:v>4.0625234531120391</c:v>
                </c:pt>
                <c:pt idx="2">
                  <c:v>-1.4950086307460442</c:v>
                </c:pt>
                <c:pt idx="3">
                  <c:v>2.5675148223659954</c:v>
                </c:pt>
                <c:pt idx="4">
                  <c:v>-1.4300082554932683</c:v>
                </c:pt>
                <c:pt idx="5">
                  <c:v>0.81250469061853359</c:v>
                </c:pt>
                <c:pt idx="6">
                  <c:v>0.45500262675005942</c:v>
                </c:pt>
                <c:pt idx="7">
                  <c:v>-0.9425054411240853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03776"/>
        <c:axId val="356605312"/>
      </c:scatterChart>
      <c:valAx>
        <c:axId val="356603776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356605312"/>
        <c:crosses val="autoZero"/>
        <c:crossBetween val="midCat"/>
      </c:valAx>
      <c:valAx>
        <c:axId val="356605312"/>
        <c:scaling>
          <c:orientation val="minMax"/>
          <c:max val="1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66037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Feuil10!$B$198</c:f>
              <c:strCache>
                <c:ptCount val="1"/>
                <c:pt idx="0">
                  <c:v>300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Feuil10!$B$199:$B$207</c:f>
              <c:numCache>
                <c:formatCode>0.00E+00</c:formatCode>
                <c:ptCount val="9"/>
                <c:pt idx="0">
                  <c:v>0</c:v>
                </c:pt>
                <c:pt idx="1">
                  <c:v>1.075149999999996E-7</c:v>
                </c:pt>
                <c:pt idx="2">
                  <c:v>1.8440000000000115E-7</c:v>
                </c:pt>
                <c:pt idx="3">
                  <c:v>2.3096250000000076E-7</c:v>
                </c:pt>
                <c:pt idx="4">
                  <c:v>2.4675000000000064E-7</c:v>
                </c:pt>
                <c:pt idx="5">
                  <c:v>2.3174999999999994E-7</c:v>
                </c:pt>
                <c:pt idx="6">
                  <c:v>1.856249999999996E-7</c:v>
                </c:pt>
                <c:pt idx="7">
                  <c:v>1.0841250000000182E-7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Feuil10!$C$198</c:f>
              <c:strCache>
                <c:ptCount val="1"/>
                <c:pt idx="0">
                  <c:v>400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Feuil10!$C$199:$C$207</c:f>
              <c:numCache>
                <c:formatCode>0.00E+00</c:formatCode>
                <c:ptCount val="9"/>
                <c:pt idx="0">
                  <c:v>0</c:v>
                </c:pt>
                <c:pt idx="1">
                  <c:v>1.0784999999999931E-7</c:v>
                </c:pt>
                <c:pt idx="2">
                  <c:v>1.8524999999999624E-7</c:v>
                </c:pt>
                <c:pt idx="3">
                  <c:v>2.3190000000000027E-7</c:v>
                </c:pt>
                <c:pt idx="4">
                  <c:v>2.4779999999999956E-7</c:v>
                </c:pt>
                <c:pt idx="5">
                  <c:v>2.3268749999999946E-7</c:v>
                </c:pt>
                <c:pt idx="6">
                  <c:v>1.8652500000000157E-7</c:v>
                </c:pt>
                <c:pt idx="7">
                  <c:v>1.0920000000000016E-7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Feuil10!$D$198</c:f>
              <c:strCache>
                <c:ptCount val="1"/>
                <c:pt idx="0">
                  <c:v>500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Feuil10!$D$199:$D$207</c:f>
              <c:numCache>
                <c:formatCode>0.00E+00</c:formatCode>
                <c:ptCount val="9"/>
                <c:pt idx="0">
                  <c:v>0</c:v>
                </c:pt>
                <c:pt idx="1">
                  <c:v>1.0821250000000096E-7</c:v>
                </c:pt>
                <c:pt idx="2">
                  <c:v>1.8597499999999952E-7</c:v>
                </c:pt>
                <c:pt idx="3">
                  <c:v>2.3272500000000208E-7</c:v>
                </c:pt>
                <c:pt idx="4">
                  <c:v>2.4864999999999973E-7</c:v>
                </c:pt>
                <c:pt idx="5">
                  <c:v>2.3356249999999968E-7</c:v>
                </c:pt>
                <c:pt idx="6">
                  <c:v>1.8734999999999999E-7</c:v>
                </c:pt>
                <c:pt idx="7">
                  <c:v>1.0937500000000012E-7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Feuil10!$E$198</c:f>
              <c:strCache>
                <c:ptCount val="1"/>
                <c:pt idx="0">
                  <c:v>600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Feuil10!$E$199:$E$207</c:f>
              <c:numCache>
                <c:formatCode>0.00E+00</c:formatCode>
                <c:ptCount val="9"/>
                <c:pt idx="0">
                  <c:v>0</c:v>
                </c:pt>
                <c:pt idx="1">
                  <c:v>1.0860000000000096E-7</c:v>
                </c:pt>
                <c:pt idx="2">
                  <c:v>1.8652499999999734E-7</c:v>
                </c:pt>
                <c:pt idx="3">
                  <c:v>2.335500000000005E-7</c:v>
                </c:pt>
                <c:pt idx="4">
                  <c:v>2.4965000000000023E-7</c:v>
                </c:pt>
                <c:pt idx="5">
                  <c:v>2.3456249999999848E-7</c:v>
                </c:pt>
                <c:pt idx="6">
                  <c:v>1.8795000000000131E-7</c:v>
                </c:pt>
                <c:pt idx="7">
                  <c:v>1.0990000000000127E-7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Feuil10!$F$198</c:f>
              <c:strCache>
                <c:ptCount val="1"/>
                <c:pt idx="0">
                  <c:v>700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Feuil10!$F$199:$F$207</c:f>
              <c:numCache>
                <c:formatCode>0.00E+00</c:formatCode>
                <c:ptCount val="9"/>
                <c:pt idx="0">
                  <c:v>0</c:v>
                </c:pt>
                <c:pt idx="1">
                  <c:v>1.0892499999999998E-7</c:v>
                </c:pt>
                <c:pt idx="2">
                  <c:v>1.8712499999999865E-7</c:v>
                </c:pt>
                <c:pt idx="3">
                  <c:v>2.3433749999999799E-7</c:v>
                </c:pt>
                <c:pt idx="4">
                  <c:v>2.5064999999999903E-7</c:v>
                </c:pt>
                <c:pt idx="5">
                  <c:v>2.3549999999999969E-7</c:v>
                </c:pt>
                <c:pt idx="6">
                  <c:v>1.8877499999999973E-7</c:v>
                </c:pt>
                <c:pt idx="7">
                  <c:v>1.1051249999999922E-7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Feuil10!$G$198</c:f>
              <c:strCache>
                <c:ptCount val="1"/>
                <c:pt idx="0">
                  <c:v>800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Feuil10!$G$199:$G$207</c:f>
              <c:numCache>
                <c:formatCode>0.00E+00</c:formatCode>
                <c:ptCount val="9"/>
                <c:pt idx="0">
                  <c:v>0</c:v>
                </c:pt>
                <c:pt idx="1">
                  <c:v>1.0937500000000096E-7</c:v>
                </c:pt>
                <c:pt idx="2">
                  <c:v>1.8802500000000063E-7</c:v>
                </c:pt>
                <c:pt idx="3">
                  <c:v>2.3553750000000062E-7</c:v>
                </c:pt>
                <c:pt idx="4">
                  <c:v>2.5190000000000008E-7</c:v>
                </c:pt>
                <c:pt idx="5">
                  <c:v>2.3656249999999948E-7</c:v>
                </c:pt>
                <c:pt idx="6">
                  <c:v>1.8997499999999982E-7</c:v>
                </c:pt>
                <c:pt idx="7">
                  <c:v>1.111249999999976E-7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Feuil10!$H$198</c:f>
              <c:strCache>
                <c:ptCount val="1"/>
                <c:pt idx="0">
                  <c:v>900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Feuil10!$H$199:$H$207</c:f>
              <c:numCache>
                <c:formatCode>0.00E+00</c:formatCode>
                <c:ptCount val="9"/>
                <c:pt idx="0">
                  <c:v>0</c:v>
                </c:pt>
                <c:pt idx="1">
                  <c:v>1.0969999999999998E-7</c:v>
                </c:pt>
                <c:pt idx="2">
                  <c:v>1.8855000000000008E-7</c:v>
                </c:pt>
                <c:pt idx="3">
                  <c:v>2.3643749999999921E-7</c:v>
                </c:pt>
                <c:pt idx="4">
                  <c:v>2.5265000000000003E-7</c:v>
                </c:pt>
                <c:pt idx="5">
                  <c:v>2.3743749999999971E-7</c:v>
                </c:pt>
                <c:pt idx="6">
                  <c:v>1.9049999999999843E-7</c:v>
                </c:pt>
                <c:pt idx="7">
                  <c:v>1.1138749999999818E-7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Feuil10!$I$198</c:f>
              <c:strCache>
                <c:ptCount val="1"/>
                <c:pt idx="0">
                  <c:v>1000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Feuil10!$I$199:$I$207</c:f>
              <c:numCache>
                <c:formatCode>0.00E+00</c:formatCode>
                <c:ptCount val="9"/>
                <c:pt idx="0">
                  <c:v>0</c:v>
                </c:pt>
                <c:pt idx="1">
                  <c:v>1.1006249999999824E-7</c:v>
                </c:pt>
                <c:pt idx="2">
                  <c:v>1.8932500000000009E-7</c:v>
                </c:pt>
                <c:pt idx="3">
                  <c:v>2.3729999999999856E-7</c:v>
                </c:pt>
                <c:pt idx="4">
                  <c:v>2.5384999999999927E-7</c:v>
                </c:pt>
                <c:pt idx="5">
                  <c:v>2.3868750000000075E-7</c:v>
                </c:pt>
                <c:pt idx="6">
                  <c:v>1.91849999999998E-7</c:v>
                </c:pt>
                <c:pt idx="7">
                  <c:v>1.1243750000000175E-7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Feuil10!$J$198</c:f>
              <c:strCache>
                <c:ptCount val="1"/>
                <c:pt idx="0">
                  <c:v>1100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Feuil10!$J$199:$J$207</c:f>
              <c:numCache>
                <c:formatCode>0.00E+00</c:formatCode>
                <c:ptCount val="9"/>
                <c:pt idx="0">
                  <c:v>0</c:v>
                </c:pt>
                <c:pt idx="1">
                  <c:v>1.1049999999999835E-7</c:v>
                </c:pt>
                <c:pt idx="2">
                  <c:v>1.9009999999999671E-7</c:v>
                </c:pt>
                <c:pt idx="3">
                  <c:v>2.3831250000000163E-7</c:v>
                </c:pt>
                <c:pt idx="4">
                  <c:v>2.5510000000000032E-7</c:v>
                </c:pt>
                <c:pt idx="5">
                  <c:v>2.3968749999999956E-7</c:v>
                </c:pt>
                <c:pt idx="6">
                  <c:v>1.9245000000000186E-7</c:v>
                </c:pt>
                <c:pt idx="7">
                  <c:v>1.1278750000000209E-7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Feuil10!$K$198</c:f>
              <c:strCache>
                <c:ptCount val="1"/>
                <c:pt idx="0">
                  <c:v>1200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Feuil10!$K$199:$K$207</c:f>
              <c:numCache>
                <c:formatCode>0.00E+00</c:formatCode>
                <c:ptCount val="9"/>
                <c:pt idx="0">
                  <c:v>0</c:v>
                </c:pt>
                <c:pt idx="1">
                  <c:v>1.1087500000000087E-7</c:v>
                </c:pt>
                <c:pt idx="2">
                  <c:v>1.9077500000000327E-7</c:v>
                </c:pt>
                <c:pt idx="3">
                  <c:v>2.3913749999999835E-7</c:v>
                </c:pt>
                <c:pt idx="4">
                  <c:v>2.559999999999989E-7</c:v>
                </c:pt>
                <c:pt idx="5">
                  <c:v>2.4093749999999891E-7</c:v>
                </c:pt>
                <c:pt idx="6">
                  <c:v>1.9342499999999807E-7</c:v>
                </c:pt>
                <c:pt idx="7">
                  <c:v>1.1304999999999801E-7</c:v>
                </c:pt>
                <c:pt idx="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Feuil10!$L$198</c:f>
              <c:strCache>
                <c:ptCount val="1"/>
                <c:pt idx="0">
                  <c:v>1300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Feuil10!$L$199:$L$207</c:f>
              <c:numCache>
                <c:formatCode>0.00E+00</c:formatCode>
                <c:ptCount val="9"/>
                <c:pt idx="0">
                  <c:v>0</c:v>
                </c:pt>
                <c:pt idx="1">
                  <c:v>1.1128749999999923E-7</c:v>
                </c:pt>
                <c:pt idx="2">
                  <c:v>1.9095000000000196E-7</c:v>
                </c:pt>
                <c:pt idx="3">
                  <c:v>2.401124999999988E-7</c:v>
                </c:pt>
                <c:pt idx="4">
                  <c:v>2.5695000000000099E-7</c:v>
                </c:pt>
                <c:pt idx="5">
                  <c:v>2.4200000000000209E-7</c:v>
                </c:pt>
                <c:pt idx="6">
                  <c:v>1.9469999999999917E-7</c:v>
                </c:pt>
                <c:pt idx="7">
                  <c:v>1.1383750000000186E-7</c:v>
                </c:pt>
                <c:pt idx="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Feuil10!$M$198</c:f>
              <c:strCache>
                <c:ptCount val="1"/>
                <c:pt idx="0">
                  <c:v>1400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Feuil10!$M$199:$M$207</c:f>
              <c:numCache>
                <c:formatCode>0.00E+00</c:formatCode>
                <c:ptCount val="9"/>
                <c:pt idx="0">
                  <c:v>0</c:v>
                </c:pt>
                <c:pt idx="1">
                  <c:v>1.1161249999999825E-7</c:v>
                </c:pt>
                <c:pt idx="2">
                  <c:v>1.9317499999999837E-7</c:v>
                </c:pt>
                <c:pt idx="3">
                  <c:v>2.409375000000023E-7</c:v>
                </c:pt>
                <c:pt idx="4">
                  <c:v>2.5835000000000067E-7</c:v>
                </c:pt>
                <c:pt idx="5">
                  <c:v>2.4312500000000117E-7</c:v>
                </c:pt>
                <c:pt idx="6">
                  <c:v>1.9537500000000234E-7</c:v>
                </c:pt>
                <c:pt idx="7">
                  <c:v>1.1427500000000197E-7</c:v>
                </c:pt>
                <c:pt idx="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Feuil10!$N$198</c:f>
              <c:strCache>
                <c:ptCount val="1"/>
                <c:pt idx="0">
                  <c:v>1500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Feuil10!$N$199:$N$207</c:f>
              <c:numCache>
                <c:formatCode>0.00E+00</c:formatCode>
                <c:ptCount val="9"/>
                <c:pt idx="0">
                  <c:v>0</c:v>
                </c:pt>
                <c:pt idx="1">
                  <c:v>1.1198749999999738E-7</c:v>
                </c:pt>
                <c:pt idx="2">
                  <c:v>1.9269999999999902E-7</c:v>
                </c:pt>
                <c:pt idx="3">
                  <c:v>2.4217500000000078E-7</c:v>
                </c:pt>
                <c:pt idx="4">
                  <c:v>2.5929999999999936E-7</c:v>
                </c:pt>
                <c:pt idx="5">
                  <c:v>2.4425000000000024E-7</c:v>
                </c:pt>
                <c:pt idx="6">
                  <c:v>1.9649999999999803E-7</c:v>
                </c:pt>
                <c:pt idx="7">
                  <c:v>1.1523750000000196E-7</c:v>
                </c:pt>
                <c:pt idx="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Feuil10!$O$198</c:f>
              <c:strCache>
                <c:ptCount val="1"/>
                <c:pt idx="0">
                  <c:v>1600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Feuil10!$O$199:$O$207</c:f>
              <c:numCache>
                <c:formatCode>0.00E+00</c:formatCode>
                <c:ptCount val="9"/>
                <c:pt idx="0">
                  <c:v>0</c:v>
                </c:pt>
                <c:pt idx="1">
                  <c:v>1.122499999999988E-7</c:v>
                </c:pt>
                <c:pt idx="2">
                  <c:v>1.9329999999999695E-7</c:v>
                </c:pt>
                <c:pt idx="3">
                  <c:v>2.4307499999999936E-7</c:v>
                </c:pt>
                <c:pt idx="4">
                  <c:v>2.5995000000000079E-7</c:v>
                </c:pt>
                <c:pt idx="5">
                  <c:v>2.4518749999999807E-7</c:v>
                </c:pt>
                <c:pt idx="6">
                  <c:v>1.976250000000005E-7</c:v>
                </c:pt>
                <c:pt idx="7">
                  <c:v>1.160250000000003E-7</c:v>
                </c:pt>
                <c:pt idx="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Feuil10!$P$198</c:f>
              <c:strCache>
                <c:ptCount val="1"/>
                <c:pt idx="0">
                  <c:v>1700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Feuil10!$P$199:$P$207</c:f>
              <c:numCache>
                <c:formatCode>0.00E+00</c:formatCode>
                <c:ptCount val="9"/>
                <c:pt idx="0">
                  <c:v>0</c:v>
                </c:pt>
                <c:pt idx="1">
                  <c:v>1.125250000000011E-7</c:v>
                </c:pt>
                <c:pt idx="2">
                  <c:v>1.938749999999999E-7</c:v>
                </c:pt>
                <c:pt idx="3">
                  <c:v>2.4378750000000177E-7</c:v>
                </c:pt>
                <c:pt idx="4">
                  <c:v>2.61449999999999E-7</c:v>
                </c:pt>
                <c:pt idx="5">
                  <c:v>2.4631249999999884E-7</c:v>
                </c:pt>
                <c:pt idx="6">
                  <c:v>1.9799999999999878E-7</c:v>
                </c:pt>
                <c:pt idx="7">
                  <c:v>1.1707499999999837E-7</c:v>
                </c:pt>
                <c:pt idx="8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Feuil10!$Q$198</c:f>
              <c:strCache>
                <c:ptCount val="1"/>
                <c:pt idx="0">
                  <c:v>1800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Feuil10!$Q$199:$Q$207</c:f>
              <c:numCache>
                <c:formatCode>0.00E+00</c:formatCode>
                <c:ptCount val="9"/>
                <c:pt idx="0">
                  <c:v>0</c:v>
                </c:pt>
                <c:pt idx="1">
                  <c:v>1.1290000000000022E-7</c:v>
                </c:pt>
                <c:pt idx="2">
                  <c:v>1.945999999999998E-7</c:v>
                </c:pt>
                <c:pt idx="3">
                  <c:v>2.444999999999974E-7</c:v>
                </c:pt>
                <c:pt idx="4">
                  <c:v>2.6285000000000037E-7</c:v>
                </c:pt>
                <c:pt idx="5">
                  <c:v>2.4831250000000153E-7</c:v>
                </c:pt>
                <c:pt idx="6">
                  <c:v>1.9942500000000106E-7</c:v>
                </c:pt>
                <c:pt idx="7">
                  <c:v>1.1795000000000113E-7</c:v>
                </c:pt>
                <c:pt idx="8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Feuil10!$R$198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Feuil10!$R$199:$R$207</c:f>
              <c:numCache>
                <c:formatCode>0.00E+00</c:formatCode>
                <c:ptCount val="9"/>
                <c:pt idx="0">
                  <c:v>0</c:v>
                </c:pt>
                <c:pt idx="1">
                  <c:v>1.1371249999999946E-7</c:v>
                </c:pt>
                <c:pt idx="2">
                  <c:v>1.958750000000009E-7</c:v>
                </c:pt>
                <c:pt idx="3">
                  <c:v>2.4723750000000256E-7</c:v>
                </c:pt>
                <c:pt idx="4">
                  <c:v>2.6545000000000099E-7</c:v>
                </c:pt>
                <c:pt idx="5">
                  <c:v>2.5081250000000193E-7</c:v>
                </c:pt>
                <c:pt idx="6">
                  <c:v>2.058750000000025E-7</c:v>
                </c:pt>
                <c:pt idx="7">
                  <c:v>1.2713750000000053E-7</c:v>
                </c:pt>
                <c:pt idx="8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Feuil10!$S$198</c:f>
              <c:strCache>
                <c:ptCount val="1"/>
                <c:pt idx="0">
                  <c:v>2150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Feuil10!$S$199:$S$207</c:f>
              <c:numCache>
                <c:formatCode>0.00E+00</c:formatCode>
                <c:ptCount val="9"/>
                <c:pt idx="0">
                  <c:v>0</c:v>
                </c:pt>
                <c:pt idx="1">
                  <c:v>1.1376249999999957E-7</c:v>
                </c:pt>
                <c:pt idx="2">
                  <c:v>1.9592500000000101E-7</c:v>
                </c:pt>
                <c:pt idx="3">
                  <c:v>2.4663749999999786E-7</c:v>
                </c:pt>
                <c:pt idx="4">
                  <c:v>2.6539999999999919E-7</c:v>
                </c:pt>
                <c:pt idx="5">
                  <c:v>2.5743749999999952E-7</c:v>
                </c:pt>
                <c:pt idx="6">
                  <c:v>2.1464999999999717E-7</c:v>
                </c:pt>
                <c:pt idx="7">
                  <c:v>1.2871250000000186E-7</c:v>
                </c:pt>
                <c:pt idx="8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Feuil10!$T$198</c:f>
              <c:strCache>
                <c:ptCount val="1"/>
                <c:pt idx="0">
                  <c:v>2300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Feuil10!$T$199:$T$207</c:f>
              <c:numCache>
                <c:formatCode>0.00E+00</c:formatCode>
                <c:ptCount val="9"/>
                <c:pt idx="0">
                  <c:v>0</c:v>
                </c:pt>
                <c:pt idx="1">
                  <c:v>1.0583749999999744E-7</c:v>
                </c:pt>
                <c:pt idx="2">
                  <c:v>1.8612499999999985E-7</c:v>
                </c:pt>
                <c:pt idx="3">
                  <c:v>2.2781249999999893E-7</c:v>
                </c:pt>
                <c:pt idx="4">
                  <c:v>2.365500000000003E-7</c:v>
                </c:pt>
                <c:pt idx="5">
                  <c:v>2.2850000000000129E-7</c:v>
                </c:pt>
                <c:pt idx="6">
                  <c:v>1.839000000000009E-7</c:v>
                </c:pt>
                <c:pt idx="7">
                  <c:v>1.0631250000000314E-7</c:v>
                </c:pt>
                <c:pt idx="8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Feuil10!$U$198</c:f>
              <c:strCache>
                <c:ptCount val="1"/>
                <c:pt idx="0">
                  <c:v>2450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Feuil10!$U$199:$U$207</c:f>
              <c:numCache>
                <c:formatCode>0.00E+00</c:formatCode>
                <c:ptCount val="9"/>
                <c:pt idx="0">
                  <c:v>0</c:v>
                </c:pt>
                <c:pt idx="1">
                  <c:v>1.0113750000000069E-7</c:v>
                </c:pt>
                <c:pt idx="2">
                  <c:v>1.7262500000000074E-7</c:v>
                </c:pt>
                <c:pt idx="3">
                  <c:v>2.2019999999999833E-7</c:v>
                </c:pt>
                <c:pt idx="4">
                  <c:v>2.2989999999999927E-7</c:v>
                </c:pt>
                <c:pt idx="5">
                  <c:v>2.3337499999999842E-7</c:v>
                </c:pt>
                <c:pt idx="6">
                  <c:v>1.9942499999999937E-7</c:v>
                </c:pt>
                <c:pt idx="7">
                  <c:v>1.2144999999999907E-7</c:v>
                </c:pt>
                <c:pt idx="8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Feuil10!$V$198</c:f>
              <c:strCache>
                <c:ptCount val="1"/>
                <c:pt idx="0">
                  <c:v>2600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Feuil10!$V$199:$V$207</c:f>
              <c:numCache>
                <c:formatCode>0.00E+00</c:formatCode>
                <c:ptCount val="9"/>
                <c:pt idx="0">
                  <c:v>0</c:v>
                </c:pt>
                <c:pt idx="1">
                  <c:v>1.1868749999999851E-7</c:v>
                </c:pt>
                <c:pt idx="2">
                  <c:v>2.0970000000000241E-7</c:v>
                </c:pt>
                <c:pt idx="3">
                  <c:v>2.687250000000014E-7</c:v>
                </c:pt>
                <c:pt idx="4">
                  <c:v>2.8925000000000066E-7</c:v>
                </c:pt>
                <c:pt idx="5">
                  <c:v>2.7631250000000024E-7</c:v>
                </c:pt>
                <c:pt idx="6">
                  <c:v>2.2650000000000029E-7</c:v>
                </c:pt>
                <c:pt idx="7">
                  <c:v>1.3317500000000275E-7</c:v>
                </c:pt>
                <c:pt idx="8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Feuil10!$W$198</c:f>
              <c:strCache>
                <c:ptCount val="1"/>
                <c:pt idx="0">
                  <c:v>2800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Feuil10!$W$199:$W$207</c:f>
              <c:numCache>
                <c:formatCode>0.00E+00</c:formatCode>
                <c:ptCount val="9"/>
                <c:pt idx="0">
                  <c:v>0</c:v>
                </c:pt>
                <c:pt idx="1">
                  <c:v>1.3521249999999917E-7</c:v>
                </c:pt>
                <c:pt idx="2">
                  <c:v>2.3679999999999746E-7</c:v>
                </c:pt>
                <c:pt idx="3">
                  <c:v>2.9654999999999973E-7</c:v>
                </c:pt>
                <c:pt idx="4">
                  <c:v>3.2025000000000087E-7</c:v>
                </c:pt>
                <c:pt idx="5">
                  <c:v>3.0525000000000186E-7</c:v>
                </c:pt>
                <c:pt idx="6">
                  <c:v>2.4360000000000136E-7</c:v>
                </c:pt>
                <c:pt idx="7">
                  <c:v>1.4315000000000006E-7</c:v>
                </c:pt>
                <c:pt idx="8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Feuil10!$X$198</c:f>
              <c:strCache>
                <c:ptCount val="1"/>
                <c:pt idx="0">
                  <c:v>2950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Feuil10!$X$199:$X$207</c:f>
              <c:numCache>
                <c:formatCode>0.00E+00</c:formatCode>
                <c:ptCount val="9"/>
                <c:pt idx="0">
                  <c:v>0</c:v>
                </c:pt>
                <c:pt idx="1">
                  <c:v>1.4107499999999932E-7</c:v>
                </c:pt>
                <c:pt idx="2">
                  <c:v>2.4387500000000112E-7</c:v>
                </c:pt>
                <c:pt idx="3">
                  <c:v>3.0738750000000231E-7</c:v>
                </c:pt>
                <c:pt idx="4">
                  <c:v>3.2780000000000049E-7</c:v>
                </c:pt>
                <c:pt idx="5">
                  <c:v>3.1137500000000005E-7</c:v>
                </c:pt>
                <c:pt idx="6">
                  <c:v>2.4930000000000031E-7</c:v>
                </c:pt>
                <c:pt idx="7">
                  <c:v>1.4699999999999919E-7</c:v>
                </c:pt>
                <c:pt idx="8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Feuil10!$Y$198</c:f>
              <c:strCache>
                <c:ptCount val="1"/>
                <c:pt idx="0">
                  <c:v>3100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Feuil10!$Y$199:$Y$207</c:f>
              <c:numCache>
                <c:formatCode>0.00E+00</c:formatCode>
                <c:ptCount val="9"/>
                <c:pt idx="0">
                  <c:v>0</c:v>
                </c:pt>
                <c:pt idx="1">
                  <c:v>1.4453750000000099E-7</c:v>
                </c:pt>
                <c:pt idx="2">
                  <c:v>2.4932499999999951E-7</c:v>
                </c:pt>
                <c:pt idx="3">
                  <c:v>3.1387500000000214E-7</c:v>
                </c:pt>
                <c:pt idx="4">
                  <c:v>3.313499999999998E-7</c:v>
                </c:pt>
                <c:pt idx="5">
                  <c:v>3.1856249999999971E-7</c:v>
                </c:pt>
                <c:pt idx="6">
                  <c:v>2.5440000000000133E-7</c:v>
                </c:pt>
                <c:pt idx="7">
                  <c:v>1.4953750000000178E-7</c:v>
                </c:pt>
                <c:pt idx="8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Feuil10!$Z$198</c:f>
              <c:strCache>
                <c:ptCount val="1"/>
                <c:pt idx="0">
                  <c:v>3300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Feuil10!$A$199:$A$207</c:f>
              <c:strCache>
                <c:ptCount val="9"/>
                <c:pt idx="0">
                  <c:v>MOX_00</c:v>
                </c:pt>
                <c:pt idx="1">
                  <c:v>MOX_12,5</c:v>
                </c:pt>
                <c:pt idx="2">
                  <c:v>MOX_25</c:v>
                </c:pt>
                <c:pt idx="3">
                  <c:v>MOX_37,5</c:v>
                </c:pt>
                <c:pt idx="4">
                  <c:v>MOX_50</c:v>
                </c:pt>
                <c:pt idx="5">
                  <c:v>MOX_62,5</c:v>
                </c:pt>
                <c:pt idx="6">
                  <c:v>MOX_75</c:v>
                </c:pt>
                <c:pt idx="7">
                  <c:v>MOX_87,5</c:v>
                </c:pt>
                <c:pt idx="8">
                  <c:v>MOX_100</c:v>
                </c:pt>
              </c:strCache>
            </c:strRef>
          </c:xVal>
          <c:yVal>
            <c:numRef>
              <c:f>Feuil10!$Z$199:$Z$207</c:f>
              <c:numCache>
                <c:formatCode>0.00E+00</c:formatCode>
                <c:ptCount val="9"/>
                <c:pt idx="0">
                  <c:v>0</c:v>
                </c:pt>
                <c:pt idx="1">
                  <c:v>1.474749999999998E-7</c:v>
                </c:pt>
                <c:pt idx="2">
                  <c:v>2.6235000000000266E-7</c:v>
                </c:pt>
                <c:pt idx="3">
                  <c:v>3.2197500000000296E-7</c:v>
                </c:pt>
                <c:pt idx="4">
                  <c:v>3.4600000000000143E-7</c:v>
                </c:pt>
                <c:pt idx="5">
                  <c:v>3.2418750000000019E-7</c:v>
                </c:pt>
                <c:pt idx="6">
                  <c:v>2.7075000000000329E-7</c:v>
                </c:pt>
                <c:pt idx="7">
                  <c:v>1.8331250000000258E-7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854016"/>
        <c:axId val="356859904"/>
      </c:scatterChart>
      <c:valAx>
        <c:axId val="3568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6859904"/>
        <c:crosses val="autoZero"/>
        <c:crossBetween val="midCat"/>
      </c:valAx>
      <c:valAx>
        <c:axId val="356859904"/>
        <c:scaling>
          <c:orientation val="minMax"/>
          <c:max val="1.0000000000000003E-4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56854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9"/>
          <c:order val="9"/>
          <c:tx>
            <c:strRef>
              <c:f>Feuil1!$Y$152</c:f>
              <c:strCache>
                <c:ptCount val="1"/>
                <c:pt idx="0">
                  <c:v>Fink's UO2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Feuil10!$K$103:$K$124</c:f>
              <c:numCache>
                <c:formatCode>General</c:formatCode>
                <c:ptCount val="2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0-46E2-AC73-66E63CA82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935616"/>
        <c:axId val="339937536"/>
      </c:scatterChart>
      <c:scatterChart>
        <c:scatterStyle val="smoothMarker"/>
        <c:varyColors val="0"/>
        <c:ser>
          <c:idx val="0"/>
          <c:order val="0"/>
          <c:tx>
            <c:strRef>
              <c:f>Feuil1!$P$152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Feuil1!$P$153:$P$177</c:f>
              <c:numCache>
                <c:formatCode>0.00E+00</c:formatCode>
                <c:ptCount val="25"/>
                <c:pt idx="0">
                  <c:v>0</c:v>
                </c:pt>
                <c:pt idx="1">
                  <c:v>7541.5514376787469</c:v>
                </c:pt>
                <c:pt idx="2">
                  <c:v>15283.104029973038</c:v>
                </c:pt>
                <c:pt idx="3">
                  <c:v>22974.656333613209</c:v>
                </c:pt>
                <c:pt idx="4">
                  <c:v>30766.209214560688</c:v>
                </c:pt>
                <c:pt idx="5">
                  <c:v>38607.762384161819</c:v>
                </c:pt>
                <c:pt idx="6">
                  <c:v>46449.315553763416</c:v>
                </c:pt>
                <c:pt idx="7">
                  <c:v>54390.869300671853</c:v>
                </c:pt>
                <c:pt idx="8">
                  <c:v>62432.423624887597</c:v>
                </c:pt>
                <c:pt idx="9">
                  <c:v>70496.359000336844</c:v>
                </c:pt>
                <c:pt idx="10">
                  <c:v>78615.532850626856</c:v>
                </c:pt>
                <c:pt idx="11">
                  <c:v>86857.088329457678</c:v>
                </c:pt>
                <c:pt idx="12">
                  <c:v>95098.643808288034</c:v>
                </c:pt>
                <c:pt idx="13">
                  <c:v>103540.20044173347</c:v>
                </c:pt>
                <c:pt idx="14">
                  <c:v>112004.00650033681</c:v>
                </c:pt>
                <c:pt idx="15">
                  <c:v>120623.31486323848</c:v>
                </c:pt>
                <c:pt idx="16">
                  <c:v>138206.4321712805</c:v>
                </c:pt>
                <c:pt idx="17">
                  <c:v>152118.77433779091</c:v>
                </c:pt>
                <c:pt idx="18">
                  <c:v>166231.117658915</c:v>
                </c:pt>
                <c:pt idx="19">
                  <c:v>181718.46891801571</c:v>
                </c:pt>
                <c:pt idx="20">
                  <c:v>202080.84832084924</c:v>
                </c:pt>
                <c:pt idx="21">
                  <c:v>229289.02119472343</c:v>
                </c:pt>
                <c:pt idx="22">
                  <c:v>247701.38934006402</c:v>
                </c:pt>
                <c:pt idx="23">
                  <c:v>264513.74824848678</c:v>
                </c:pt>
                <c:pt idx="24">
                  <c:v>286746.89240132039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3C0-46E2-AC73-66E63CA82247}"/>
            </c:ext>
          </c:extLst>
        </c:ser>
        <c:ser>
          <c:idx val="1"/>
          <c:order val="1"/>
          <c:tx>
            <c:strRef>
              <c:f>Feuil1!$Q$152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Feuil1!$Q$153:$Q$177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7641.5520149860531</c:v>
                </c:pt>
                <c:pt idx="2">
                  <c:v>15283.104029973038</c:v>
                </c:pt>
                <c:pt idx="3">
                  <c:v>23024.656622266863</c:v>
                </c:pt>
                <c:pt idx="4">
                  <c:v>30788.79809643887</c:v>
                </c:pt>
                <c:pt idx="5">
                  <c:v>38607.762384161819</c:v>
                </c:pt>
                <c:pt idx="6">
                  <c:v>46549.316131070722</c:v>
                </c:pt>
                <c:pt idx="7">
                  <c:v>54390.869300671387</c:v>
                </c:pt>
                <c:pt idx="8">
                  <c:v>62432.423624887597</c:v>
                </c:pt>
                <c:pt idx="9">
                  <c:v>70571.445596438833</c:v>
                </c:pt>
                <c:pt idx="10">
                  <c:v>78715.533427934162</c:v>
                </c:pt>
                <c:pt idx="11">
                  <c:v>86857.088329457678</c:v>
                </c:pt>
                <c:pt idx="12">
                  <c:v>95198.64438559534</c:v>
                </c:pt>
                <c:pt idx="13">
                  <c:v>103640.20101904077</c:v>
                </c:pt>
                <c:pt idx="14">
                  <c:v>112081.75765248574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151918.77318317583</c:v>
                </c:pt>
                <c:pt idx="18">
                  <c:v>166431.11881352961</c:v>
                </c:pt>
                <c:pt idx="19">
                  <c:v>182818.47526839655</c:v>
                </c:pt>
                <c:pt idx="20">
                  <c:v>203905.85885670828</c:v>
                </c:pt>
                <c:pt idx="21">
                  <c:v>230339.02725645062</c:v>
                </c:pt>
                <c:pt idx="22">
                  <c:v>247876.39035035204</c:v>
                </c:pt>
                <c:pt idx="23">
                  <c:v>264788.7498360821</c:v>
                </c:pt>
                <c:pt idx="24">
                  <c:v>286671.89196833968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3C0-46E2-AC73-66E63CA82247}"/>
            </c:ext>
          </c:extLst>
        </c:ser>
        <c:ser>
          <c:idx val="2"/>
          <c:order val="2"/>
          <c:tx>
            <c:strRef>
              <c:f>Feuil1!$R$152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Feuil1!$R$153:$R$177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7641.5520149860531</c:v>
                </c:pt>
                <c:pt idx="2">
                  <c:v>15283.104029972572</c:v>
                </c:pt>
                <c:pt idx="3">
                  <c:v>23024.656622266863</c:v>
                </c:pt>
                <c:pt idx="4">
                  <c:v>30766.209214560222</c:v>
                </c:pt>
                <c:pt idx="5">
                  <c:v>38607.762384161819</c:v>
                </c:pt>
                <c:pt idx="6">
                  <c:v>46449.315553763416</c:v>
                </c:pt>
                <c:pt idx="7">
                  <c:v>54390.869300671387</c:v>
                </c:pt>
                <c:pt idx="8">
                  <c:v>62432.423624887597</c:v>
                </c:pt>
                <c:pt idx="9">
                  <c:v>70573.978526410647</c:v>
                </c:pt>
                <c:pt idx="10">
                  <c:v>78615.532850626856</c:v>
                </c:pt>
                <c:pt idx="11">
                  <c:v>87057.08948407229</c:v>
                </c:pt>
                <c:pt idx="12">
                  <c:v>95198.64438559534</c:v>
                </c:pt>
                <c:pt idx="13">
                  <c:v>103640.20101904077</c:v>
                </c:pt>
                <c:pt idx="14">
                  <c:v>112081.75765248574</c:v>
                </c:pt>
                <c:pt idx="15">
                  <c:v>120723.31544054579</c:v>
                </c:pt>
                <c:pt idx="16">
                  <c:v>138306.4327485878</c:v>
                </c:pt>
                <c:pt idx="17">
                  <c:v>151968.77347182948</c:v>
                </c:pt>
                <c:pt idx="18">
                  <c:v>167356.12415362243</c:v>
                </c:pt>
                <c:pt idx="19">
                  <c:v>183293.47801060649</c:v>
                </c:pt>
                <c:pt idx="20">
                  <c:v>205555.8683822793</c:v>
                </c:pt>
                <c:pt idx="21">
                  <c:v>231564.03432846535</c:v>
                </c:pt>
                <c:pt idx="22">
                  <c:v>247876.39035035204</c:v>
                </c:pt>
                <c:pt idx="23">
                  <c:v>264138.74608358415</c:v>
                </c:pt>
                <c:pt idx="24">
                  <c:v>287646.89759708662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3C0-46E2-AC73-66E63CA82247}"/>
            </c:ext>
          </c:extLst>
        </c:ser>
        <c:ser>
          <c:idx val="3"/>
          <c:order val="3"/>
          <c:tx>
            <c:strRef>
              <c:f>Feuil1!$S$152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Feuil1!$S$153:$S$177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7641.5520149865188</c:v>
                </c:pt>
                <c:pt idx="2">
                  <c:v>15283.104029973038</c:v>
                </c:pt>
                <c:pt idx="3">
                  <c:v>23024.656622267328</c:v>
                </c:pt>
                <c:pt idx="4">
                  <c:v>30766.209214560688</c:v>
                </c:pt>
                <c:pt idx="5">
                  <c:v>38607.762384162284</c:v>
                </c:pt>
                <c:pt idx="6">
                  <c:v>46549.316131070722</c:v>
                </c:pt>
                <c:pt idx="7">
                  <c:v>54390.869300671853</c:v>
                </c:pt>
                <c:pt idx="8">
                  <c:v>62432.423624888062</c:v>
                </c:pt>
                <c:pt idx="9">
                  <c:v>70498.9780934304</c:v>
                </c:pt>
                <c:pt idx="10">
                  <c:v>78715.533427934628</c:v>
                </c:pt>
                <c:pt idx="11">
                  <c:v>86857.088329457678</c:v>
                </c:pt>
                <c:pt idx="12">
                  <c:v>95248.644674248993</c:v>
                </c:pt>
                <c:pt idx="13">
                  <c:v>103665.20116336783</c:v>
                </c:pt>
                <c:pt idx="14">
                  <c:v>112181.75822979352</c:v>
                </c:pt>
                <c:pt idx="15">
                  <c:v>120748.31558487285</c:v>
                </c:pt>
                <c:pt idx="16">
                  <c:v>138431.43347022217</c:v>
                </c:pt>
                <c:pt idx="17">
                  <c:v>152018.7737604836</c:v>
                </c:pt>
                <c:pt idx="18">
                  <c:v>167106.12271035463</c:v>
                </c:pt>
                <c:pt idx="19">
                  <c:v>184793.48667021701</c:v>
                </c:pt>
                <c:pt idx="20">
                  <c:v>206880.87603160227</c:v>
                </c:pt>
                <c:pt idx="21">
                  <c:v>231264.0325965439</c:v>
                </c:pt>
                <c:pt idx="22">
                  <c:v>247626.38890708378</c:v>
                </c:pt>
                <c:pt idx="23">
                  <c:v>264413.74767117947</c:v>
                </c:pt>
                <c:pt idx="24">
                  <c:v>286171.88908180315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3C0-46E2-AC73-66E63CA82247}"/>
            </c:ext>
          </c:extLst>
        </c:ser>
        <c:ser>
          <c:idx val="4"/>
          <c:order val="4"/>
          <c:tx>
            <c:strRef>
              <c:f>Feuil1!$T$152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Feuil1!$T$153:$T$177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7641.5520149860531</c:v>
                </c:pt>
                <c:pt idx="2">
                  <c:v>15283.104029973038</c:v>
                </c:pt>
                <c:pt idx="3">
                  <c:v>23024.656622266863</c:v>
                </c:pt>
                <c:pt idx="4">
                  <c:v>30866.209791867994</c:v>
                </c:pt>
                <c:pt idx="5">
                  <c:v>38607.762384161819</c:v>
                </c:pt>
                <c:pt idx="6">
                  <c:v>46549.316131070722</c:v>
                </c:pt>
                <c:pt idx="7">
                  <c:v>54490.869877979159</c:v>
                </c:pt>
                <c:pt idx="8">
                  <c:v>62532.424202195369</c:v>
                </c:pt>
                <c:pt idx="9">
                  <c:v>70573.978526410647</c:v>
                </c:pt>
                <c:pt idx="10">
                  <c:v>78715.533427934162</c:v>
                </c:pt>
                <c:pt idx="11">
                  <c:v>86957.088906764984</c:v>
                </c:pt>
                <c:pt idx="12">
                  <c:v>95298.644962902647</c:v>
                </c:pt>
                <c:pt idx="13">
                  <c:v>103640.20101904077</c:v>
                </c:pt>
                <c:pt idx="14">
                  <c:v>112181.75822979305</c:v>
                </c:pt>
                <c:pt idx="15">
                  <c:v>120898.31645083381</c:v>
                </c:pt>
                <c:pt idx="16">
                  <c:v>138556.43419185653</c:v>
                </c:pt>
                <c:pt idx="17">
                  <c:v>152218.77491509821</c:v>
                </c:pt>
                <c:pt idx="18">
                  <c:v>167031.12227737391</c:v>
                </c:pt>
                <c:pt idx="19">
                  <c:v>185318.48970108014</c:v>
                </c:pt>
                <c:pt idx="20">
                  <c:v>207405.87906246539</c:v>
                </c:pt>
                <c:pt idx="21">
                  <c:v>231539.03418413876</c:v>
                </c:pt>
                <c:pt idx="22">
                  <c:v>247901.3904946791</c:v>
                </c:pt>
                <c:pt idx="23">
                  <c:v>263913.74478464294</c:v>
                </c:pt>
                <c:pt idx="24">
                  <c:v>286071.88850449584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3C0-46E2-AC73-66E63CA82247}"/>
            </c:ext>
          </c:extLst>
        </c:ser>
        <c:ser>
          <c:idx val="5"/>
          <c:order val="5"/>
          <c:tx>
            <c:strRef>
              <c:f>Feuil1!$U$152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Feuil1!$U$153:$U$177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7641.5520149860531</c:v>
                </c:pt>
                <c:pt idx="2">
                  <c:v>15283.104029972572</c:v>
                </c:pt>
                <c:pt idx="3">
                  <c:v>23024.656622266863</c:v>
                </c:pt>
                <c:pt idx="4">
                  <c:v>30766.209214560222</c:v>
                </c:pt>
                <c:pt idx="5">
                  <c:v>38607.762384161819</c:v>
                </c:pt>
                <c:pt idx="6">
                  <c:v>46449.315553763416</c:v>
                </c:pt>
                <c:pt idx="7">
                  <c:v>54390.869300671387</c:v>
                </c:pt>
                <c:pt idx="8">
                  <c:v>62432.423624887597</c:v>
                </c:pt>
                <c:pt idx="9">
                  <c:v>70521.794867383782</c:v>
                </c:pt>
                <c:pt idx="10">
                  <c:v>78715.533427934162</c:v>
                </c:pt>
                <c:pt idx="11">
                  <c:v>86957.088906764984</c:v>
                </c:pt>
                <c:pt idx="12">
                  <c:v>95198.64438559534</c:v>
                </c:pt>
                <c:pt idx="13">
                  <c:v>103640.20101904077</c:v>
                </c:pt>
                <c:pt idx="14">
                  <c:v>112181.75822979305</c:v>
                </c:pt>
                <c:pt idx="15">
                  <c:v>120873.31630650675</c:v>
                </c:pt>
                <c:pt idx="16">
                  <c:v>138556.43419185607</c:v>
                </c:pt>
                <c:pt idx="17">
                  <c:v>152818.77837894205</c:v>
                </c:pt>
                <c:pt idx="18">
                  <c:v>168181.1289164084</c:v>
                </c:pt>
                <c:pt idx="19">
                  <c:v>188168.50615433976</c:v>
                </c:pt>
                <c:pt idx="20">
                  <c:v>208530.88555717329</c:v>
                </c:pt>
                <c:pt idx="21">
                  <c:v>231964.03663769504</c:v>
                </c:pt>
                <c:pt idx="22">
                  <c:v>247976.39092765935</c:v>
                </c:pt>
                <c:pt idx="23">
                  <c:v>264013.74536194978</c:v>
                </c:pt>
                <c:pt idx="24">
                  <c:v>285796.88691690052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3C0-46E2-AC73-66E63CA82247}"/>
            </c:ext>
          </c:extLst>
        </c:ser>
        <c:ser>
          <c:idx val="6"/>
          <c:order val="6"/>
          <c:tx>
            <c:strRef>
              <c:f>Feuil1!$V$152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Feuil1!$V$153:$V$177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7641.5520149865188</c:v>
                </c:pt>
                <c:pt idx="2">
                  <c:v>15283.104029973038</c:v>
                </c:pt>
                <c:pt idx="3">
                  <c:v>23024.656622266863</c:v>
                </c:pt>
                <c:pt idx="4">
                  <c:v>30766.209214560688</c:v>
                </c:pt>
                <c:pt idx="5">
                  <c:v>38607.762384162284</c:v>
                </c:pt>
                <c:pt idx="6">
                  <c:v>46449.315553763416</c:v>
                </c:pt>
                <c:pt idx="7">
                  <c:v>54390.869300671853</c:v>
                </c:pt>
                <c:pt idx="8">
                  <c:v>62432.423624888062</c:v>
                </c:pt>
                <c:pt idx="9">
                  <c:v>70473.977949103341</c:v>
                </c:pt>
                <c:pt idx="10">
                  <c:v>78715.533427934162</c:v>
                </c:pt>
                <c:pt idx="11">
                  <c:v>86857.088329457678</c:v>
                </c:pt>
                <c:pt idx="12">
                  <c:v>95198.64438559534</c:v>
                </c:pt>
                <c:pt idx="13">
                  <c:v>103640.20101904077</c:v>
                </c:pt>
                <c:pt idx="14">
                  <c:v>112181.75822979352</c:v>
                </c:pt>
                <c:pt idx="15">
                  <c:v>120823.31601785356</c:v>
                </c:pt>
                <c:pt idx="16">
                  <c:v>138781.43549079821</c:v>
                </c:pt>
                <c:pt idx="17">
                  <c:v>153118.78011086443</c:v>
                </c:pt>
                <c:pt idx="18">
                  <c:v>168931.13324621366</c:v>
                </c:pt>
                <c:pt idx="19">
                  <c:v>190343.51871077484</c:v>
                </c:pt>
                <c:pt idx="20">
                  <c:v>209330.8901756322</c:v>
                </c:pt>
                <c:pt idx="21">
                  <c:v>231714.03519442677</c:v>
                </c:pt>
                <c:pt idx="22">
                  <c:v>247826.39006169839</c:v>
                </c:pt>
                <c:pt idx="23">
                  <c:v>263863.74449598929</c:v>
                </c:pt>
                <c:pt idx="24">
                  <c:v>285871.88734988123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3C0-46E2-AC73-66E63CA82247}"/>
            </c:ext>
          </c:extLst>
        </c:ser>
        <c:ser>
          <c:idx val="7"/>
          <c:order val="7"/>
          <c:tx>
            <c:strRef>
              <c:f>Feuil1!$W$152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Feuil1!$W$153:$W$177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7641.5520149860531</c:v>
                </c:pt>
                <c:pt idx="2">
                  <c:v>15283.104029972572</c:v>
                </c:pt>
                <c:pt idx="3">
                  <c:v>23024.656622266863</c:v>
                </c:pt>
                <c:pt idx="4">
                  <c:v>30766.209214560222</c:v>
                </c:pt>
                <c:pt idx="5">
                  <c:v>38607.762384161819</c:v>
                </c:pt>
                <c:pt idx="6">
                  <c:v>46449.315553763416</c:v>
                </c:pt>
                <c:pt idx="7">
                  <c:v>54390.869300671387</c:v>
                </c:pt>
                <c:pt idx="8">
                  <c:v>62432.423624887597</c:v>
                </c:pt>
                <c:pt idx="9">
                  <c:v>70473.977949103341</c:v>
                </c:pt>
                <c:pt idx="10">
                  <c:v>78615.532850626856</c:v>
                </c:pt>
                <c:pt idx="11">
                  <c:v>86857.088329457678</c:v>
                </c:pt>
                <c:pt idx="12">
                  <c:v>95198.64438559534</c:v>
                </c:pt>
                <c:pt idx="13">
                  <c:v>103640.20101904077</c:v>
                </c:pt>
                <c:pt idx="14">
                  <c:v>112281.75880710036</c:v>
                </c:pt>
                <c:pt idx="15">
                  <c:v>120923.3165951604</c:v>
                </c:pt>
                <c:pt idx="16">
                  <c:v>138956.43650108576</c:v>
                </c:pt>
                <c:pt idx="17">
                  <c:v>152918.77895624936</c:v>
                </c:pt>
                <c:pt idx="18">
                  <c:v>169556.13685438409</c:v>
                </c:pt>
                <c:pt idx="19">
                  <c:v>191768.52693740418</c:v>
                </c:pt>
                <c:pt idx="20">
                  <c:v>209805.89291784167</c:v>
                </c:pt>
                <c:pt idx="21">
                  <c:v>231939.03649336798</c:v>
                </c:pt>
                <c:pt idx="22">
                  <c:v>247751.38962871768</c:v>
                </c:pt>
                <c:pt idx="23">
                  <c:v>263613.74305272056</c:v>
                </c:pt>
                <c:pt idx="24">
                  <c:v>286396.89038074482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3C0-46E2-AC73-66E63CA82247}"/>
            </c:ext>
          </c:extLst>
        </c:ser>
        <c:ser>
          <c:idx val="8"/>
          <c:order val="8"/>
          <c:tx>
            <c:strRef>
              <c:f>Feuil1!$X$152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Feuil1!$X$153:$X$177</c:f>
              <c:numCache>
                <c:formatCode>0.00E+00</c:formatCode>
                <c:ptCount val="25"/>
                <c:pt idx="0">
                  <c:v>0</c:v>
                </c:pt>
                <c:pt idx="1">
                  <c:v>7641.5520149860531</c:v>
                </c:pt>
                <c:pt idx="2">
                  <c:v>15283.104029973038</c:v>
                </c:pt>
                <c:pt idx="3">
                  <c:v>23024.656622266863</c:v>
                </c:pt>
                <c:pt idx="4">
                  <c:v>30766.209214560688</c:v>
                </c:pt>
                <c:pt idx="5">
                  <c:v>38607.762384161819</c:v>
                </c:pt>
                <c:pt idx="6">
                  <c:v>46449.315553763416</c:v>
                </c:pt>
                <c:pt idx="7">
                  <c:v>54390.869300671853</c:v>
                </c:pt>
                <c:pt idx="8">
                  <c:v>62432.423624888062</c:v>
                </c:pt>
                <c:pt idx="9">
                  <c:v>70548.978382084053</c:v>
                </c:pt>
                <c:pt idx="10">
                  <c:v>78715.533427934162</c:v>
                </c:pt>
                <c:pt idx="11">
                  <c:v>86957.088906764984</c:v>
                </c:pt>
                <c:pt idx="12">
                  <c:v>95298.644962902647</c:v>
                </c:pt>
                <c:pt idx="13">
                  <c:v>103715.20145202149</c:v>
                </c:pt>
                <c:pt idx="14">
                  <c:v>112256.75866277376</c:v>
                </c:pt>
                <c:pt idx="15">
                  <c:v>120923.31659516087</c:v>
                </c:pt>
                <c:pt idx="16">
                  <c:v>138606.43448051019</c:v>
                </c:pt>
                <c:pt idx="17">
                  <c:v>152518.77664702013</c:v>
                </c:pt>
                <c:pt idx="18">
                  <c:v>170706.14349341905</c:v>
                </c:pt>
                <c:pt idx="19">
                  <c:v>192818.53299913136</c:v>
                </c:pt>
                <c:pt idx="20">
                  <c:v>210705.89811360789</c:v>
                </c:pt>
                <c:pt idx="21">
                  <c:v>232164.03779230965</c:v>
                </c:pt>
                <c:pt idx="22">
                  <c:v>248001.39107198641</c:v>
                </c:pt>
                <c:pt idx="23">
                  <c:v>263588.74290839396</c:v>
                </c:pt>
                <c:pt idx="24">
                  <c:v>285246.88374171034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3C0-46E2-AC73-66E63CA82247}"/>
            </c:ext>
          </c:extLst>
        </c:ser>
        <c:ser>
          <c:idx val="10"/>
          <c:order val="10"/>
          <c:tx>
            <c:strRef>
              <c:f>Feuil1!$Z$152</c:f>
              <c:strCache>
                <c:ptCount val="1"/>
                <c:pt idx="0">
                  <c:v>Fink's PuO2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Feuil1!$O$153:$O$177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Feuil1!$Z$153:$Z$176</c:f>
              <c:numCache>
                <c:formatCode>0.00E+00</c:formatCode>
                <c:ptCount val="24"/>
                <c:pt idx="0">
                  <c:v>122.7800393256279</c:v>
                </c:pt>
                <c:pt idx="1">
                  <c:v>7322.3686673564371</c:v>
                </c:pt>
                <c:pt idx="2">
                  <c:v>15266.180076471504</c:v>
                </c:pt>
                <c:pt idx="3">
                  <c:v>23652.037249699039</c:v>
                </c:pt>
                <c:pt idx="4">
                  <c:v>32334.232537795833</c:v>
                </c:pt>
                <c:pt idx="5">
                  <c:v>41235.162728636074</c:v>
                </c:pt>
                <c:pt idx="6">
                  <c:v>50310.045866058506</c:v>
                </c:pt>
                <c:pt idx="7">
                  <c:v>59531.340732345583</c:v>
                </c:pt>
                <c:pt idx="8">
                  <c:v>68881.22052947538</c:v>
                </c:pt>
                <c:pt idx="9">
                  <c:v>78347.654611829508</c:v>
                </c:pt>
                <c:pt idx="10">
                  <c:v>87922.238066133708</c:v>
                </c:pt>
                <c:pt idx="11">
                  <c:v>97598.925567149592</c:v>
                </c:pt>
                <c:pt idx="12">
                  <c:v>107373.25975886565</c:v>
                </c:pt>
                <c:pt idx="13">
                  <c:v>117241.88314285698</c:v>
                </c:pt>
                <c:pt idx="14">
                  <c:v>127202.21921735205</c:v>
                </c:pt>
                <c:pt idx="15">
                  <c:v>137252.25826718015</c:v>
                </c:pt>
                <c:pt idx="16">
                  <c:v>157615.39915952864</c:v>
                </c:pt>
                <c:pt idx="17">
                  <c:v>173113.49448063091</c:v>
                </c:pt>
                <c:pt idx="18">
                  <c:v>188801.9482369411</c:v>
                </c:pt>
                <c:pt idx="19">
                  <c:v>204678.68486031058</c:v>
                </c:pt>
                <c:pt idx="20">
                  <c:v>220742.1054353278</c:v>
                </c:pt>
                <c:pt idx="21">
                  <c:v>242448.27207353665</c:v>
                </c:pt>
                <c:pt idx="22">
                  <c:v>258942.85771747254</c:v>
                </c:pt>
                <c:pt idx="23">
                  <c:v>275620.85207630909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53C0-46E2-AC73-66E63CA82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935616"/>
        <c:axId val="339937536"/>
      </c:scatterChart>
      <c:valAx>
        <c:axId val="339935616"/>
        <c:scaling>
          <c:orientation val="minMax"/>
          <c:max val="35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39937536"/>
        <c:crosses val="autoZero"/>
        <c:crossBetween val="midCat"/>
      </c:valAx>
      <c:valAx>
        <c:axId val="339937536"/>
        <c:scaling>
          <c:orientation val="minMax"/>
          <c:max val="250000"/>
        </c:scaling>
        <c:delete val="0"/>
        <c:axPos val="l"/>
        <c:numFmt formatCode="General" sourceLinked="1"/>
        <c:majorTickMark val="out"/>
        <c:minorTickMark val="none"/>
        <c:tickLblPos val="nextTo"/>
        <c:crossAx val="339935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9"/>
          <c:order val="9"/>
          <c:tx>
            <c:strRef>
              <c:f>Feuil1!$Y$62</c:f>
              <c:strCache>
                <c:ptCount val="1"/>
                <c:pt idx="0">
                  <c:v>Martin's UO2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Feuil1!$Y$63:$Y$87</c:f>
              <c:numCache>
                <c:formatCode>General</c:formatCode>
                <c:ptCount val="25"/>
                <c:pt idx="0">
                  <c:v>5.4710090629005279</c:v>
                </c:pt>
                <c:pt idx="1">
                  <c:v>5.4763556048052262</c:v>
                </c:pt>
                <c:pt idx="2">
                  <c:v>5.4817301967122969</c:v>
                </c:pt>
                <c:pt idx="3">
                  <c:v>5.4871472486787294</c:v>
                </c:pt>
                <c:pt idx="4">
                  <c:v>5.4926211707615034</c:v>
                </c:pt>
                <c:pt idx="5">
                  <c:v>5.4981663730176127</c:v>
                </c:pt>
                <c:pt idx="6">
                  <c:v>5.5037972655040406</c:v>
                </c:pt>
                <c:pt idx="7">
                  <c:v>5.5095282582777712</c:v>
                </c:pt>
                <c:pt idx="8">
                  <c:v>5.5153737613957983</c:v>
                </c:pt>
                <c:pt idx="9">
                  <c:v>5.5213481849151025</c:v>
                </c:pt>
                <c:pt idx="10">
                  <c:v>5.5276298900735696</c:v>
                </c:pt>
                <c:pt idx="11">
                  <c:v>5.534138443418291</c:v>
                </c:pt>
                <c:pt idx="12">
                  <c:v>5.5409413456686529</c:v>
                </c:pt>
                <c:pt idx="13">
                  <c:v>5.548078601059375</c:v>
                </c:pt>
                <c:pt idx="14">
                  <c:v>5.5555902138251794</c:v>
                </c:pt>
                <c:pt idx="15">
                  <c:v>5.56351618820079</c:v>
                </c:pt>
                <c:pt idx="16">
                  <c:v>5.5807712387203194</c:v>
                </c:pt>
                <c:pt idx="17">
                  <c:v>5.5950977573314598</c:v>
                </c:pt>
                <c:pt idx="18">
                  <c:v>5.6107616324412275</c:v>
                </c:pt>
                <c:pt idx="19">
                  <c:v>5.6278978783418152</c:v>
                </c:pt>
                <c:pt idx="20">
                  <c:v>5.6466415093254119</c:v>
                </c:pt>
                <c:pt idx="21">
                  <c:v>5.6743667521352164</c:v>
                </c:pt>
                <c:pt idx="22">
                  <c:v>5.6973860038932349</c:v>
                </c:pt>
                <c:pt idx="23">
                  <c:v>5.7224626883748924</c:v>
                </c:pt>
                <c:pt idx="24">
                  <c:v>5.7593320766230907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68-4EB5-A987-8103D9A5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010112"/>
        <c:axId val="340011648"/>
      </c:scatterChart>
      <c:scatterChart>
        <c:scatterStyle val="smoothMarker"/>
        <c:varyColors val="0"/>
        <c:ser>
          <c:idx val="0"/>
          <c:order val="0"/>
          <c:tx>
            <c:strRef>
              <c:f>Feuil1!$P$62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Feuil1!$P$63:$P$87</c:f>
              <c:numCache>
                <c:formatCode>General</c:formatCode>
                <c:ptCount val="25"/>
                <c:pt idx="0">
                  <c:v>5.4695426192042405</c:v>
                </c:pt>
                <c:pt idx="1">
                  <c:v>5.4750526587658923</c:v>
                </c:pt>
                <c:pt idx="2">
                  <c:v>5.4806253667628244</c:v>
                </c:pt>
                <c:pt idx="3">
                  <c:v>5.4863045005601219</c:v>
                </c:pt>
                <c:pt idx="4">
                  <c:v>5.4921114171039767</c:v>
                </c:pt>
                <c:pt idx="5">
                  <c:v>5.49804529496312</c:v>
                </c:pt>
                <c:pt idx="6">
                  <c:v>5.504149164836293</c:v>
                </c:pt>
                <c:pt idx="7">
                  <c:v>5.5103927075244137</c:v>
                </c:pt>
                <c:pt idx="8">
                  <c:v>5.5167531283777329</c:v>
                </c:pt>
                <c:pt idx="9">
                  <c:v>5.5233312460258901</c:v>
                </c:pt>
                <c:pt idx="10">
                  <c:v>5.5300240988911558</c:v>
                </c:pt>
                <c:pt idx="11">
                  <c:v>5.5370403430265522</c:v>
                </c:pt>
                <c:pt idx="12">
                  <c:v>5.5441469365382803</c:v>
                </c:pt>
                <c:pt idx="13">
                  <c:v>5.5515443894791874</c:v>
                </c:pt>
                <c:pt idx="14">
                  <c:v>5.5591228581967762</c:v>
                </c:pt>
                <c:pt idx="15">
                  <c:v>5.567073797078633</c:v>
                </c:pt>
                <c:pt idx="16">
                  <c:v>5.5837817804265395</c:v>
                </c:pt>
                <c:pt idx="17">
                  <c:v>5.597712754077369</c:v>
                </c:pt>
                <c:pt idx="18">
                  <c:v>5.6122990828059152</c:v>
                </c:pt>
                <c:pt idx="19">
                  <c:v>5.6291035442386885</c:v>
                </c:pt>
                <c:pt idx="20">
                  <c:v>5.6526303119212846</c:v>
                </c:pt>
                <c:pt idx="21">
                  <c:v>5.6808123022142869</c:v>
                </c:pt>
                <c:pt idx="22">
                  <c:v>5.6980957241233794</c:v>
                </c:pt>
                <c:pt idx="23">
                  <c:v>5.7139456363488996</c:v>
                </c:pt>
                <c:pt idx="24">
                  <c:v>5.7365879242150459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C68-4EB5-A987-8103D9A5F141}"/>
            </c:ext>
          </c:extLst>
        </c:ser>
        <c:ser>
          <c:idx val="1"/>
          <c:order val="1"/>
          <c:tx>
            <c:strRef>
              <c:f>Feuil1!$Q$62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Feuil1!$Q$63:$Q$87</c:f>
              <c:numCache>
                <c:formatCode>General</c:formatCode>
                <c:ptCount val="25"/>
                <c:pt idx="0">
                  <c:v>5.4606083211435408</c:v>
                </c:pt>
                <c:pt idx="1">
                  <c:v>5.4660385289450204</c:v>
                </c:pt>
                <c:pt idx="2">
                  <c:v>5.47161480830919</c:v>
                </c:pt>
                <c:pt idx="3">
                  <c:v>5.4773126329253303</c:v>
                </c:pt>
                <c:pt idx="4">
                  <c:v>5.4831017663747561</c:v>
                </c:pt>
                <c:pt idx="5">
                  <c:v>5.4890698310785631</c:v>
                </c:pt>
                <c:pt idx="6">
                  <c:v>5.4951496379344427</c:v>
                </c:pt>
                <c:pt idx="7">
                  <c:v>5.5013623867157451</c:v>
                </c:pt>
                <c:pt idx="8">
                  <c:v>5.5077874757805159</c:v>
                </c:pt>
                <c:pt idx="9">
                  <c:v>5.5143797047659682</c:v>
                </c:pt>
                <c:pt idx="10">
                  <c:v>5.5211741881833527</c:v>
                </c:pt>
                <c:pt idx="11">
                  <c:v>5.5281041904626003</c:v>
                </c:pt>
                <c:pt idx="12">
                  <c:v>5.5352843348284759</c:v>
                </c:pt>
                <c:pt idx="13">
                  <c:v>5.5426766100286136</c:v>
                </c:pt>
                <c:pt idx="14">
                  <c:v>5.5503296252150296</c:v>
                </c:pt>
                <c:pt idx="15">
                  <c:v>5.558255539941535</c:v>
                </c:pt>
                <c:pt idx="16">
                  <c:v>5.5750305934011912</c:v>
                </c:pt>
                <c:pt idx="17">
                  <c:v>5.5885371691010572</c:v>
                </c:pt>
                <c:pt idx="18">
                  <c:v>5.6034251997861197</c:v>
                </c:pt>
                <c:pt idx="19">
                  <c:v>5.6217197142878907</c:v>
                </c:pt>
                <c:pt idx="20">
                  <c:v>5.6456692964753588</c:v>
                </c:pt>
                <c:pt idx="21">
                  <c:v>5.6717179386888494</c:v>
                </c:pt>
                <c:pt idx="22">
                  <c:v>5.6879956890615464</c:v>
                </c:pt>
                <c:pt idx="23">
                  <c:v>5.7037995888486197</c:v>
                </c:pt>
                <c:pt idx="24">
                  <c:v>5.7257114374123281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C68-4EB5-A987-8103D9A5F141}"/>
            </c:ext>
          </c:extLst>
        </c:ser>
        <c:ser>
          <c:idx val="2"/>
          <c:order val="2"/>
          <c:tx>
            <c:strRef>
              <c:f>Feuil1!$R$62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Feuil1!$R$63:$R$87</c:f>
              <c:numCache>
                <c:formatCode>General</c:formatCode>
                <c:ptCount val="25"/>
                <c:pt idx="0">
                  <c:v>5.4514926630398888</c:v>
                </c:pt>
                <c:pt idx="1">
                  <c:v>5.4569945699737632</c:v>
                </c:pt>
                <c:pt idx="2">
                  <c:v>5.4625893195709869</c:v>
                </c:pt>
                <c:pt idx="3">
                  <c:v>5.4682392962633708</c:v>
                </c:pt>
                <c:pt idx="4">
                  <c:v>5.4740328440268939</c:v>
                </c:pt>
                <c:pt idx="5">
                  <c:v>5.4800206674986685</c:v>
                </c:pt>
                <c:pt idx="6">
                  <c:v>5.486083742374432</c:v>
                </c:pt>
                <c:pt idx="7">
                  <c:v>5.4923316910138826</c:v>
                </c:pt>
                <c:pt idx="8">
                  <c:v>5.4987485890339771</c:v>
                </c:pt>
                <c:pt idx="9">
                  <c:v>5.5053405470618744</c:v>
                </c:pt>
                <c:pt idx="10">
                  <c:v>5.5119677868108736</c:v>
                </c:pt>
                <c:pt idx="11">
                  <c:v>5.5193789867945382</c:v>
                </c:pt>
                <c:pt idx="12">
                  <c:v>5.5262264621621222</c:v>
                </c:pt>
                <c:pt idx="13">
                  <c:v>5.5336646402145275</c:v>
                </c:pt>
                <c:pt idx="14">
                  <c:v>5.541349763740973</c:v>
                </c:pt>
                <c:pt idx="15">
                  <c:v>5.5492941400810087</c:v>
                </c:pt>
                <c:pt idx="16">
                  <c:v>5.5660230861479656</c:v>
                </c:pt>
                <c:pt idx="17">
                  <c:v>5.5795590247833848</c:v>
                </c:pt>
                <c:pt idx="18">
                  <c:v>5.5962067951341021</c:v>
                </c:pt>
                <c:pt idx="19">
                  <c:v>5.613395803460917</c:v>
                </c:pt>
                <c:pt idx="20">
                  <c:v>5.637966519460762</c:v>
                </c:pt>
                <c:pt idx="21">
                  <c:v>5.6624423521726959</c:v>
                </c:pt>
                <c:pt idx="22">
                  <c:v>5.677495513982203</c:v>
                </c:pt>
                <c:pt idx="23">
                  <c:v>5.6929545145696689</c:v>
                </c:pt>
                <c:pt idx="24">
                  <c:v>5.716888240119836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C68-4EB5-A987-8103D9A5F141}"/>
            </c:ext>
          </c:extLst>
        </c:ser>
        <c:ser>
          <c:idx val="3"/>
          <c:order val="3"/>
          <c:tx>
            <c:strRef>
              <c:f>Feuil1!$S$62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Feuil1!$S$63:$S$87</c:f>
              <c:numCache>
                <c:formatCode>General</c:formatCode>
                <c:ptCount val="25"/>
                <c:pt idx="0">
                  <c:v>5.4424077333426384</c:v>
                </c:pt>
                <c:pt idx="1">
                  <c:v>5.4478608342885506</c:v>
                </c:pt>
                <c:pt idx="2">
                  <c:v>5.4534221999680277</c:v>
                </c:pt>
                <c:pt idx="3">
                  <c:v>5.4590911580972037</c:v>
                </c:pt>
                <c:pt idx="4">
                  <c:v>5.464881860127039</c:v>
                </c:pt>
                <c:pt idx="5">
                  <c:v>5.4708601211784682</c:v>
                </c:pt>
                <c:pt idx="6">
                  <c:v>5.476965633932994</c:v>
                </c:pt>
                <c:pt idx="7">
                  <c:v>5.4831754344723018</c:v>
                </c:pt>
                <c:pt idx="8">
                  <c:v>5.4895843457023572</c:v>
                </c:pt>
                <c:pt idx="9">
                  <c:v>5.4961616319974809</c:v>
                </c:pt>
                <c:pt idx="10">
                  <c:v>5.5029499527814725</c:v>
                </c:pt>
                <c:pt idx="11">
                  <c:v>5.5098966628293775</c:v>
                </c:pt>
                <c:pt idx="12">
                  <c:v>5.5171460750622572</c:v>
                </c:pt>
                <c:pt idx="13">
                  <c:v>5.5246087079052586</c:v>
                </c:pt>
                <c:pt idx="14">
                  <c:v>5.532290048514545</c:v>
                </c:pt>
                <c:pt idx="15">
                  <c:v>5.5401882517788827</c:v>
                </c:pt>
                <c:pt idx="16">
                  <c:v>5.5571297729760856</c:v>
                </c:pt>
                <c:pt idx="17">
                  <c:v>5.5705804429420338</c:v>
                </c:pt>
                <c:pt idx="18">
                  <c:v>5.5865011504896422</c:v>
                </c:pt>
                <c:pt idx="19">
                  <c:v>5.6061255509439336</c:v>
                </c:pt>
                <c:pt idx="20">
                  <c:v>5.6294390305325992</c:v>
                </c:pt>
                <c:pt idx="21">
                  <c:v>5.6516181095220297</c:v>
                </c:pt>
                <c:pt idx="22">
                  <c:v>5.6667701400723285</c:v>
                </c:pt>
                <c:pt idx="23">
                  <c:v>5.6819787807989197</c:v>
                </c:pt>
                <c:pt idx="24">
                  <c:v>5.7039289348893876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C68-4EB5-A987-8103D9A5F141}"/>
            </c:ext>
          </c:extLst>
        </c:ser>
        <c:ser>
          <c:idx val="4"/>
          <c:order val="4"/>
          <c:tx>
            <c:strRef>
              <c:f>Feuil1!$T$62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Feuil1!$T$63:$T$87</c:f>
              <c:numCache>
                <c:formatCode>General</c:formatCode>
                <c:ptCount val="25"/>
                <c:pt idx="0">
                  <c:v>5.433239852583017</c:v>
                </c:pt>
                <c:pt idx="1">
                  <c:v>5.4386813932923079</c:v>
                </c:pt>
                <c:pt idx="2">
                  <c:v>5.4442241567364311</c:v>
                </c:pt>
                <c:pt idx="3">
                  <c:v>5.4498973426731592</c:v>
                </c:pt>
                <c:pt idx="4">
                  <c:v>5.4557001263825313</c:v>
                </c:pt>
                <c:pt idx="5">
                  <c:v>5.4616465197773207</c:v>
                </c:pt>
                <c:pt idx="6">
                  <c:v>5.4677059395863736</c:v>
                </c:pt>
                <c:pt idx="7">
                  <c:v>5.4739441465251222</c:v>
                </c:pt>
                <c:pt idx="8">
                  <c:v>5.4803599054694754</c:v>
                </c:pt>
                <c:pt idx="9">
                  <c:v>5.4869298856279052</c:v>
                </c:pt>
                <c:pt idx="10">
                  <c:v>5.4936896565331983</c:v>
                </c:pt>
                <c:pt idx="11">
                  <c:v>5.5007036802816556</c:v>
                </c:pt>
                <c:pt idx="12">
                  <c:v>5.5078750866301309</c:v>
                </c:pt>
                <c:pt idx="13">
                  <c:v>5.5152827201242376</c:v>
                </c:pt>
                <c:pt idx="14">
                  <c:v>5.5230698741977076</c:v>
                </c:pt>
                <c:pt idx="15">
                  <c:v>5.5310595714042057</c:v>
                </c:pt>
                <c:pt idx="16">
                  <c:v>5.5479056960209352</c:v>
                </c:pt>
                <c:pt idx="17">
                  <c:v>5.5615083791810118</c:v>
                </c:pt>
                <c:pt idx="18">
                  <c:v>5.5769468179837984</c:v>
                </c:pt>
                <c:pt idx="19">
                  <c:v>5.5971330911704733</c:v>
                </c:pt>
                <c:pt idx="20">
                  <c:v>5.6197707903526588</c:v>
                </c:pt>
                <c:pt idx="21">
                  <c:v>5.6411768265302076</c:v>
                </c:pt>
                <c:pt idx="22">
                  <c:v>5.6554293130295417</c:v>
                </c:pt>
                <c:pt idx="23">
                  <c:v>5.669996147388348</c:v>
                </c:pt>
                <c:pt idx="24">
                  <c:v>5.6925649611257549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C68-4EB5-A987-8103D9A5F141}"/>
            </c:ext>
          </c:extLst>
        </c:ser>
        <c:ser>
          <c:idx val="5"/>
          <c:order val="5"/>
          <c:tx>
            <c:strRef>
              <c:f>Feuil1!$U$62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Feuil1!$U$63:$U$87</c:f>
              <c:numCache>
                <c:formatCode>General</c:formatCode>
                <c:ptCount val="25"/>
                <c:pt idx="0">
                  <c:v>5.4240183430350601</c:v>
                </c:pt>
                <c:pt idx="1">
                  <c:v>5.4294332949357953</c:v>
                </c:pt>
                <c:pt idx="2">
                  <c:v>5.4349724339692287</c:v>
                </c:pt>
                <c:pt idx="3">
                  <c:v>5.4406349912060792</c:v>
                </c:pt>
                <c:pt idx="4">
                  <c:v>5.4464201857181376</c:v>
                </c:pt>
                <c:pt idx="5">
                  <c:v>5.4523272249844927</c:v>
                </c:pt>
                <c:pt idx="6">
                  <c:v>5.4583999080861352</c:v>
                </c:pt>
                <c:pt idx="7">
                  <c:v>5.4646297006453599</c:v>
                </c:pt>
                <c:pt idx="8">
                  <c:v>5.4710007159339495</c:v>
                </c:pt>
                <c:pt idx="9">
                  <c:v>5.4776079165889433</c:v>
                </c:pt>
                <c:pt idx="10">
                  <c:v>5.4843759454650147</c:v>
                </c:pt>
                <c:pt idx="11">
                  <c:v>5.4913403192399812</c:v>
                </c:pt>
                <c:pt idx="12">
                  <c:v>5.4985288289628844</c:v>
                </c:pt>
                <c:pt idx="13">
                  <c:v>5.5059762271861148</c:v>
                </c:pt>
                <c:pt idx="14">
                  <c:v>5.5137022491115095</c:v>
                </c:pt>
                <c:pt idx="15">
                  <c:v>5.5217481155734554</c:v>
                </c:pt>
                <c:pt idx="16">
                  <c:v>5.5385642044126673</c:v>
                </c:pt>
                <c:pt idx="17">
                  <c:v>5.5529812938344811</c:v>
                </c:pt>
                <c:pt idx="18">
                  <c:v>5.5692811421883519</c:v>
                </c:pt>
                <c:pt idx="19">
                  <c:v>5.5910181126086611</c:v>
                </c:pt>
                <c:pt idx="20">
                  <c:v>5.6101887990639145</c:v>
                </c:pt>
                <c:pt idx="21">
                  <c:v>5.6305710016657633</c:v>
                </c:pt>
                <c:pt idx="22">
                  <c:v>5.644508615697732</c:v>
                </c:pt>
                <c:pt idx="23">
                  <c:v>5.6594359285351743</c:v>
                </c:pt>
                <c:pt idx="24">
                  <c:v>5.6806956280058527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C68-4EB5-A987-8103D9A5F141}"/>
            </c:ext>
          </c:extLst>
        </c:ser>
        <c:ser>
          <c:idx val="6"/>
          <c:order val="6"/>
          <c:tx>
            <c:strRef>
              <c:f>Feuil1!$V$62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Feuil1!$V$63:$V$87</c:f>
              <c:numCache>
                <c:formatCode>General</c:formatCode>
                <c:ptCount val="25"/>
                <c:pt idx="0">
                  <c:v>5.4147200464262069</c:v>
                </c:pt>
                <c:pt idx="1">
                  <c:v>5.4201309665836064</c:v>
                </c:pt>
                <c:pt idx="2">
                  <c:v>5.4256665348614286</c:v>
                </c:pt>
                <c:pt idx="3">
                  <c:v>5.4312884382671225</c:v>
                </c:pt>
                <c:pt idx="4">
                  <c:v>5.4370635605790127</c:v>
                </c:pt>
                <c:pt idx="5">
                  <c:v>5.4429834390540099</c:v>
                </c:pt>
                <c:pt idx="6">
                  <c:v>5.4490247397590981</c:v>
                </c:pt>
                <c:pt idx="7">
                  <c:v>5.4552610663726018</c:v>
                </c:pt>
                <c:pt idx="8">
                  <c:v>5.4615945449689018</c:v>
                </c:pt>
                <c:pt idx="9">
                  <c:v>5.468172632368578</c:v>
                </c:pt>
                <c:pt idx="10">
                  <c:v>5.4749639943044697</c:v>
                </c:pt>
                <c:pt idx="11">
                  <c:v>5.4818859568632554</c:v>
                </c:pt>
                <c:pt idx="12">
                  <c:v>5.4890771819666133</c:v>
                </c:pt>
                <c:pt idx="13">
                  <c:v>5.4965501973533568</c:v>
                </c:pt>
                <c:pt idx="14">
                  <c:v>5.5042076496195511</c:v>
                </c:pt>
                <c:pt idx="15">
                  <c:v>5.5121864766397772</c:v>
                </c:pt>
                <c:pt idx="16">
                  <c:v>5.5293939363303801</c:v>
                </c:pt>
                <c:pt idx="17">
                  <c:v>5.5439379670852009</c:v>
                </c:pt>
                <c:pt idx="18">
                  <c:v>5.5606704563828551</c:v>
                </c:pt>
                <c:pt idx="19">
                  <c:v>5.5833910528105175</c:v>
                </c:pt>
                <c:pt idx="20">
                  <c:v>5.600312690957832</c:v>
                </c:pt>
                <c:pt idx="21">
                  <c:v>5.6191185103645536</c:v>
                </c:pt>
                <c:pt idx="22">
                  <c:v>5.6329592249903104</c:v>
                </c:pt>
                <c:pt idx="23">
                  <c:v>5.6476212218434716</c:v>
                </c:pt>
                <c:pt idx="24">
                  <c:v>5.6698514693035156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C68-4EB5-A987-8103D9A5F141}"/>
            </c:ext>
          </c:extLst>
        </c:ser>
        <c:ser>
          <c:idx val="7"/>
          <c:order val="7"/>
          <c:tx>
            <c:strRef>
              <c:f>Feuil1!$W$62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Feuil1!$W$63:$W$87</c:f>
              <c:numCache>
                <c:formatCode>General</c:formatCode>
                <c:ptCount val="25"/>
                <c:pt idx="0">
                  <c:v>5.4053669642539939</c:v>
                </c:pt>
                <c:pt idx="1">
                  <c:v>5.4107739023798098</c:v>
                </c:pt>
                <c:pt idx="2">
                  <c:v>5.4162606556515405</c:v>
                </c:pt>
                <c:pt idx="3">
                  <c:v>5.4218870031918289</c:v>
                </c:pt>
                <c:pt idx="4">
                  <c:v>5.4276520660429544</c:v>
                </c:pt>
                <c:pt idx="5">
                  <c:v>5.4335249419082468</c:v>
                </c:pt>
                <c:pt idx="6">
                  <c:v>5.4395573176132253</c:v>
                </c:pt>
                <c:pt idx="7">
                  <c:v>5.4457705249036232</c:v>
                </c:pt>
                <c:pt idx="8">
                  <c:v>5.4520962557319486</c:v>
                </c:pt>
                <c:pt idx="9">
                  <c:v>5.4586229110895541</c:v>
                </c:pt>
                <c:pt idx="10">
                  <c:v>5.4653786945368399</c:v>
                </c:pt>
                <c:pt idx="11">
                  <c:v>5.4722953279811044</c:v>
                </c:pt>
                <c:pt idx="12">
                  <c:v>5.4794822253579536</c:v>
                </c:pt>
                <c:pt idx="13">
                  <c:v>5.4869372422508835</c:v>
                </c:pt>
                <c:pt idx="14">
                  <c:v>5.4946728449074334</c:v>
                </c:pt>
                <c:pt idx="15">
                  <c:v>5.5026134945470995</c:v>
                </c:pt>
                <c:pt idx="16">
                  <c:v>5.5200187066158799</c:v>
                </c:pt>
                <c:pt idx="17">
                  <c:v>5.5338960832118405</c:v>
                </c:pt>
                <c:pt idx="18">
                  <c:v>5.5517959014369449</c:v>
                </c:pt>
                <c:pt idx="19">
                  <c:v>5.5743464172621646</c:v>
                </c:pt>
                <c:pt idx="20">
                  <c:v>5.5897141197246709</c:v>
                </c:pt>
                <c:pt idx="21">
                  <c:v>5.6077881804060006</c:v>
                </c:pt>
                <c:pt idx="22">
                  <c:v>5.6214604030840709</c:v>
                </c:pt>
                <c:pt idx="23">
                  <c:v>5.6359102816746196</c:v>
                </c:pt>
                <c:pt idx="24">
                  <c:v>5.6593944382861405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CC68-4EB5-A987-8103D9A5F141}"/>
            </c:ext>
          </c:extLst>
        </c:ser>
        <c:ser>
          <c:idx val="8"/>
          <c:order val="8"/>
          <c:tx>
            <c:strRef>
              <c:f>Feuil1!$X$62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Feuil1!$O$63:$O$87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Feuil1!$X$63:$X$87</c:f>
              <c:numCache>
                <c:formatCode>General</c:formatCode>
                <c:ptCount val="25"/>
                <c:pt idx="0">
                  <c:v>5.3959585814615361</c:v>
                </c:pt>
                <c:pt idx="1">
                  <c:v>5.4013160382913039</c:v>
                </c:pt>
                <c:pt idx="2">
                  <c:v>5.4068068414556922</c:v>
                </c:pt>
                <c:pt idx="3">
                  <c:v>5.4124074874948187</c:v>
                </c:pt>
                <c:pt idx="4">
                  <c:v>5.41813991820292</c:v>
                </c:pt>
                <c:pt idx="5">
                  <c:v>5.4239807013877108</c:v>
                </c:pt>
                <c:pt idx="6">
                  <c:v>5.430011754963866</c:v>
                </c:pt>
                <c:pt idx="7">
                  <c:v>5.4361568537653744</c:v>
                </c:pt>
                <c:pt idx="8">
                  <c:v>5.4424750299067739</c:v>
                </c:pt>
                <c:pt idx="9">
                  <c:v>5.4490023616502867</c:v>
                </c:pt>
                <c:pt idx="10">
                  <c:v>5.4557150085343666</c:v>
                </c:pt>
                <c:pt idx="11">
                  <c:v>5.4626190087665831</c:v>
                </c:pt>
                <c:pt idx="12">
                  <c:v>5.4697499087753991</c:v>
                </c:pt>
                <c:pt idx="13">
                  <c:v>5.4771649791536605</c:v>
                </c:pt>
                <c:pt idx="14">
                  <c:v>5.4848398058516796</c:v>
                </c:pt>
                <c:pt idx="15">
                  <c:v>5.4927354806326365</c:v>
                </c:pt>
                <c:pt idx="16">
                  <c:v>5.5094370122892897</c:v>
                </c:pt>
                <c:pt idx="17">
                  <c:v>5.5232368646081671</c:v>
                </c:pt>
                <c:pt idx="18">
                  <c:v>5.5430514732160265</c:v>
                </c:pt>
                <c:pt idx="19">
                  <c:v>5.5644355458964521</c:v>
                </c:pt>
                <c:pt idx="20">
                  <c:v>5.5789044233826912</c:v>
                </c:pt>
                <c:pt idx="21">
                  <c:v>5.5962421555735498</c:v>
                </c:pt>
                <c:pt idx="22">
                  <c:v>5.6096609799998145</c:v>
                </c:pt>
                <c:pt idx="23">
                  <c:v>5.623968410819761</c:v>
                </c:pt>
                <c:pt idx="24">
                  <c:v>5.6448700764553861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CC68-4EB5-A987-8103D9A5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010112"/>
        <c:axId val="340011648"/>
      </c:scatterChart>
      <c:valAx>
        <c:axId val="340010112"/>
        <c:scaling>
          <c:orientation val="minMax"/>
          <c:max val="33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0011648"/>
        <c:crosses val="autoZero"/>
        <c:crossBetween val="midCat"/>
      </c:valAx>
      <c:valAx>
        <c:axId val="340011648"/>
        <c:scaling>
          <c:orientation val="minMax"/>
          <c:min val="5.3500000000000005"/>
        </c:scaling>
        <c:delete val="0"/>
        <c:axPos val="l"/>
        <c:numFmt formatCode="General" sourceLinked="1"/>
        <c:majorTickMark val="out"/>
        <c:minorTickMark val="none"/>
        <c:tickLblPos val="nextTo"/>
        <c:crossAx val="340010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9"/>
          <c:order val="9"/>
          <c:tx>
            <c:strRef>
              <c:f>Feuil1!$Y$3</c:f>
              <c:strCache>
                <c:ptCount val="1"/>
                <c:pt idx="0">
                  <c:v>Martin's UO2/Puo2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Feuil1!$Y$4:$Y$28</c:f>
              <c:numCache>
                <c:formatCode>General</c:formatCode>
                <c:ptCount val="25"/>
                <c:pt idx="0">
                  <c:v>0</c:v>
                </c:pt>
                <c:pt idx="1">
                  <c:v>9.7724968890176886E-2</c:v>
                </c:pt>
                <c:pt idx="2">
                  <c:v>0.19596264031931668</c:v>
                </c:pt>
                <c:pt idx="3">
                  <c:v>0.29497640366995848</c:v>
                </c:pt>
                <c:pt idx="4">
                  <c:v>0.39502964832446291</c:v>
                </c:pt>
                <c:pt idx="5">
                  <c:v>0.49638576366545017</c:v>
                </c:pt>
                <c:pt idx="6">
                  <c:v>0.59930813907534586</c:v>
                </c:pt>
                <c:pt idx="7">
                  <c:v>0.70406016393659165</c:v>
                </c:pt>
                <c:pt idx="8">
                  <c:v>0.81090522763180783</c:v>
                </c:pt>
                <c:pt idx="9">
                  <c:v>0.92010671954337109</c:v>
                </c:pt>
                <c:pt idx="10">
                  <c:v>1.0349247555993528</c:v>
                </c:pt>
                <c:pt idx="11">
                  <c:v>1.1538891599695904</c:v>
                </c:pt>
                <c:pt idx="12">
                  <c:v>1.2782337218620781</c:v>
                </c:pt>
                <c:pt idx="13">
                  <c:v>1.408689645233153</c:v>
                </c:pt>
                <c:pt idx="14">
                  <c:v>1.5459881340392012</c:v>
                </c:pt>
                <c:pt idx="15">
                  <c:v>1.6908603922366414</c:v>
                </c:pt>
                <c:pt idx="16">
                  <c:v>2.0062510326312575</c:v>
                </c:pt>
                <c:pt idx="17">
                  <c:v>2.2681134870053494</c:v>
                </c:pt>
                <c:pt idx="18">
                  <c:v>2.554420362568508</c:v>
                </c:pt>
                <c:pt idx="19">
                  <c:v>2.8676394726736318</c:v>
                </c:pt>
                <c:pt idx="20">
                  <c:v>3.2102386306735542</c:v>
                </c:pt>
                <c:pt idx="21">
                  <c:v>3.7170051611443626</c:v>
                </c:pt>
                <c:pt idx="22">
                  <c:v>4.1377548161598225</c:v>
                </c:pt>
                <c:pt idx="23">
                  <c:v>4.5961105635795274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BB-401C-8283-5614317E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278720"/>
        <c:axId val="341281408"/>
      </c:scatterChart>
      <c:scatterChart>
        <c:scatterStyle val="smoothMarker"/>
        <c:varyColors val="0"/>
        <c:ser>
          <c:idx val="0"/>
          <c:order val="0"/>
          <c:tx>
            <c:strRef>
              <c:f>Feuil1!$P$3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Feuil1!$P$4:$P$28</c:f>
              <c:numCache>
                <c:formatCode>General</c:formatCode>
                <c:ptCount val="25"/>
                <c:pt idx="0">
                  <c:v>0</c:v>
                </c:pt>
                <c:pt idx="1">
                  <c:v>0.10074040820717672</c:v>
                </c:pt>
                <c:pt idx="2">
                  <c:v>0.20262658745305437</c:v>
                </c:pt>
                <c:pt idx="3">
                  <c:v>0.30645855646189457</c:v>
                </c:pt>
                <c:pt idx="4">
                  <c:v>0.41262678565652572</c:v>
                </c:pt>
                <c:pt idx="5">
                  <c:v>0.52111625675615225</c:v>
                </c:pt>
                <c:pt idx="6">
                  <c:v>0.63271370279746431</c:v>
                </c:pt>
                <c:pt idx="7">
                  <c:v>0.74686479591078636</c:v>
                </c:pt>
                <c:pt idx="8">
                  <c:v>0.86315278004655305</c:v>
                </c:pt>
                <c:pt idx="9">
                  <c:v>0.98342092870418674</c:v>
                </c:pt>
                <c:pt idx="10">
                  <c:v>1.1057867887263069</c:v>
                </c:pt>
                <c:pt idx="11">
                  <c:v>1.2340652321698513</c:v>
                </c:pt>
                <c:pt idx="12">
                  <c:v>1.3639955390802669</c:v>
                </c:pt>
                <c:pt idx="13">
                  <c:v>1.4992436476686106</c:v>
                </c:pt>
                <c:pt idx="14">
                  <c:v>1.637801279361248</c:v>
                </c:pt>
                <c:pt idx="15">
                  <c:v>1.7831688070579899</c:v>
                </c:pt>
                <c:pt idx="16">
                  <c:v>2.088641942768509</c:v>
                </c:pt>
                <c:pt idx="17">
                  <c:v>2.3433428313202529</c:v>
                </c:pt>
                <c:pt idx="18">
                  <c:v>2.6100256189692921</c:v>
                </c:pt>
                <c:pt idx="19">
                  <c:v>2.9172626697195838</c:v>
                </c:pt>
                <c:pt idx="20">
                  <c:v>3.3474040786189443</c:v>
                </c:pt>
                <c:pt idx="21">
                  <c:v>3.8626572223471203</c:v>
                </c:pt>
                <c:pt idx="22">
                  <c:v>4.1786511383357858</c:v>
                </c:pt>
                <c:pt idx="23">
                  <c:v>4.4684361044473802</c:v>
                </c:pt>
                <c:pt idx="24">
                  <c:v>4.8824065118932687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3BB-401C-8283-5614317EF62C}"/>
            </c:ext>
          </c:extLst>
        </c:ser>
        <c:ser>
          <c:idx val="1"/>
          <c:order val="1"/>
          <c:tx>
            <c:strRef>
              <c:f>Feuil1!$Q$3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Feuil1!$Q$4:$Q$28</c:f>
              <c:numCache>
                <c:formatCode>General</c:formatCode>
                <c:ptCount val="25"/>
                <c:pt idx="0">
                  <c:v>0</c:v>
                </c:pt>
                <c:pt idx="1">
                  <c:v>9.9443275952494067E-2</c:v>
                </c:pt>
                <c:pt idx="2">
                  <c:v>0.20156155721757185</c:v>
                </c:pt>
                <c:pt idx="3">
                  <c:v>0.3059056940068427</c:v>
                </c:pt>
                <c:pt idx="4">
                  <c:v>0.41192196745041093</c:v>
                </c:pt>
                <c:pt idx="5">
                  <c:v>0.52121500501727935</c:v>
                </c:pt>
                <c:pt idx="6">
                  <c:v>0.63255437415566862</c:v>
                </c:pt>
                <c:pt idx="7">
                  <c:v>0.74632830584834409</c:v>
                </c:pt>
                <c:pt idx="8">
                  <c:v>0.86399082047867881</c:v>
                </c:pt>
                <c:pt idx="9">
                  <c:v>0.98471416479779283</c:v>
                </c:pt>
                <c:pt idx="10">
                  <c:v>1.1091413900773686</c:v>
                </c:pt>
                <c:pt idx="11">
                  <c:v>1.2360503692915434</c:v>
                </c:pt>
                <c:pt idx="12">
                  <c:v>1.3675401950326438</c:v>
                </c:pt>
                <c:pt idx="13">
                  <c:v>1.502914768072696</c:v>
                </c:pt>
                <c:pt idx="14">
                  <c:v>1.6430642667427153</c:v>
                </c:pt>
                <c:pt idx="15">
                  <c:v>1.7882113686840166</c:v>
                </c:pt>
                <c:pt idx="16">
                  <c:v>2.0954125534806449</c:v>
                </c:pt>
                <c:pt idx="17">
                  <c:v>2.3427581769997023</c:v>
                </c:pt>
                <c:pt idx="18">
                  <c:v>2.6154023552575691</c:v>
                </c:pt>
                <c:pt idx="19">
                  <c:v>2.950429396675911</c:v>
                </c:pt>
                <c:pt idx="20">
                  <c:v>3.3890175681573731</c:v>
                </c:pt>
                <c:pt idx="21">
                  <c:v>3.8660457796961865</c:v>
                </c:pt>
                <c:pt idx="22">
                  <c:v>4.1641398640067075</c:v>
                </c:pt>
                <c:pt idx="23">
                  <c:v>4.4535563329719041</c:v>
                </c:pt>
                <c:pt idx="24">
                  <c:v>4.8548275334508961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3BB-401C-8283-5614317EF62C}"/>
            </c:ext>
          </c:extLst>
        </c:ser>
        <c:ser>
          <c:idx val="2"/>
          <c:order val="2"/>
          <c:tx>
            <c:strRef>
              <c:f>Feuil1!$R$3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Feuil1!$R$4:$R$28</c:f>
              <c:numCache>
                <c:formatCode>General</c:formatCode>
                <c:ptCount val="25"/>
                <c:pt idx="0">
                  <c:v>0</c:v>
                </c:pt>
                <c:pt idx="1">
                  <c:v>0.10092477921095507</c:v>
                </c:pt>
                <c:pt idx="2">
                  <c:v>0.20355262708746588</c:v>
                </c:pt>
                <c:pt idx="3">
                  <c:v>0.30719353869851274</c:v>
                </c:pt>
                <c:pt idx="4">
                  <c:v>0.41346806058867913</c:v>
                </c:pt>
                <c:pt idx="5">
                  <c:v>0.52330629833172604</c:v>
                </c:pt>
                <c:pt idx="6">
                  <c:v>0.63452491771775299</c:v>
                </c:pt>
                <c:pt idx="7">
                  <c:v>0.74913478744775552</c:v>
                </c:pt>
                <c:pt idx="8">
                  <c:v>0.8668437970113172</c:v>
                </c:pt>
                <c:pt idx="9">
                  <c:v>0.98776403730787865</c:v>
                </c:pt>
                <c:pt idx="10">
                  <c:v>1.1093314713783804</c:v>
                </c:pt>
                <c:pt idx="11">
                  <c:v>1.2452795582924681</c:v>
                </c:pt>
                <c:pt idx="12">
                  <c:v>1.3708869064231668</c:v>
                </c:pt>
                <c:pt idx="13">
                  <c:v>1.5073298682349798</c:v>
                </c:pt>
                <c:pt idx="14">
                  <c:v>1.6483026990075347</c:v>
                </c:pt>
                <c:pt idx="15">
                  <c:v>1.7940311596527658</c:v>
                </c:pt>
                <c:pt idx="16">
                  <c:v>2.1009002522294833</c:v>
                </c:pt>
                <c:pt idx="17">
                  <c:v>2.349198094161665</c:v>
                </c:pt>
                <c:pt idx="18">
                  <c:v>2.6545781318820878</c:v>
                </c:pt>
                <c:pt idx="19">
                  <c:v>2.969886422460065</c:v>
                </c:pt>
                <c:pt idx="20">
                  <c:v>3.420601804807176</c:v>
                </c:pt>
                <c:pt idx="21">
                  <c:v>3.8695766860883247</c:v>
                </c:pt>
                <c:pt idx="22">
                  <c:v>4.1457058628102299</c:v>
                </c:pt>
                <c:pt idx="23">
                  <c:v>4.4292795836789223</c:v>
                </c:pt>
                <c:pt idx="24">
                  <c:v>4.8683102681084041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3BB-401C-8283-5614317EF62C}"/>
            </c:ext>
          </c:extLst>
        </c:ser>
        <c:ser>
          <c:idx val="3"/>
          <c:order val="3"/>
          <c:tx>
            <c:strRef>
              <c:f>Feuil1!$S$3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Feuil1!$S$4:$S$28</c:f>
              <c:numCache>
                <c:formatCode>General</c:formatCode>
                <c:ptCount val="25"/>
                <c:pt idx="0">
                  <c:v>0</c:v>
                </c:pt>
                <c:pt idx="1">
                  <c:v>0.10092477921095507</c:v>
                </c:pt>
                <c:pt idx="2">
                  <c:v>0.20355262708746588</c:v>
                </c:pt>
                <c:pt idx="3">
                  <c:v>0.30719353869851274</c:v>
                </c:pt>
                <c:pt idx="4">
                  <c:v>0.41346806058867913</c:v>
                </c:pt>
                <c:pt idx="5">
                  <c:v>0.52330629833172604</c:v>
                </c:pt>
                <c:pt idx="6">
                  <c:v>0.63452491771775299</c:v>
                </c:pt>
                <c:pt idx="7">
                  <c:v>0.74913478744775552</c:v>
                </c:pt>
                <c:pt idx="8">
                  <c:v>0.8668437970113172</c:v>
                </c:pt>
                <c:pt idx="9">
                  <c:v>0.98776403730787865</c:v>
                </c:pt>
                <c:pt idx="10">
                  <c:v>1.1093314713783804</c:v>
                </c:pt>
                <c:pt idx="11">
                  <c:v>1.2452795582924681</c:v>
                </c:pt>
                <c:pt idx="12">
                  <c:v>1.3708869064231668</c:v>
                </c:pt>
                <c:pt idx="13">
                  <c:v>1.5073298682349798</c:v>
                </c:pt>
                <c:pt idx="14">
                  <c:v>1.6483026990075347</c:v>
                </c:pt>
                <c:pt idx="15">
                  <c:v>1.7940311596527658</c:v>
                </c:pt>
                <c:pt idx="16">
                  <c:v>2.1009002522294833</c:v>
                </c:pt>
                <c:pt idx="17">
                  <c:v>2.349198094161665</c:v>
                </c:pt>
                <c:pt idx="18">
                  <c:v>2.6545781318820878</c:v>
                </c:pt>
                <c:pt idx="19">
                  <c:v>2.969886422460065</c:v>
                </c:pt>
                <c:pt idx="20">
                  <c:v>3.420601804807176</c:v>
                </c:pt>
                <c:pt idx="21">
                  <c:v>3.8695766860883247</c:v>
                </c:pt>
                <c:pt idx="22">
                  <c:v>4.1457058628102299</c:v>
                </c:pt>
                <c:pt idx="23">
                  <c:v>4.4292795836789223</c:v>
                </c:pt>
                <c:pt idx="24">
                  <c:v>4.8683102681084041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3BB-401C-8283-5614317EF62C}"/>
            </c:ext>
          </c:extLst>
        </c:ser>
        <c:ser>
          <c:idx val="4"/>
          <c:order val="4"/>
          <c:tx>
            <c:strRef>
              <c:f>Feuil1!$T$3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Feuil1!$T$4:$T$28</c:f>
              <c:numCache>
                <c:formatCode>General</c:formatCode>
                <c:ptCount val="25"/>
                <c:pt idx="0">
                  <c:v>0</c:v>
                </c:pt>
                <c:pt idx="1">
                  <c:v>0.10015277913239856</c:v>
                </c:pt>
                <c:pt idx="2">
                  <c:v>0.20216858543787766</c:v>
                </c:pt>
                <c:pt idx="3">
                  <c:v>0.30658484701762301</c:v>
                </c:pt>
                <c:pt idx="4">
                  <c:v>0.41338638471549299</c:v>
                </c:pt>
                <c:pt idx="5">
                  <c:v>0.52283109093368885</c:v>
                </c:pt>
                <c:pt idx="6">
                  <c:v>0.63435607369645386</c:v>
                </c:pt>
                <c:pt idx="7">
                  <c:v>0.7491716737436861</c:v>
                </c:pt>
                <c:pt idx="8">
                  <c:v>0.86725515833903455</c:v>
                </c:pt>
                <c:pt idx="9">
                  <c:v>0.98817711902343852</c:v>
                </c:pt>
                <c:pt idx="10">
                  <c:v>1.1125922210381132</c:v>
                </c:pt>
                <c:pt idx="11">
                  <c:v>1.2416869037461247</c:v>
                </c:pt>
                <c:pt idx="12">
                  <c:v>1.3736782485616124</c:v>
                </c:pt>
                <c:pt idx="13">
                  <c:v>1.510017407058085</c:v>
                </c:pt>
                <c:pt idx="14">
                  <c:v>1.6533417270725579</c:v>
                </c:pt>
                <c:pt idx="15">
                  <c:v>1.8003938989493384</c:v>
                </c:pt>
                <c:pt idx="16">
                  <c:v>2.110450606803322</c:v>
                </c:pt>
                <c:pt idx="17">
                  <c:v>2.3608110460467646</c:v>
                </c:pt>
                <c:pt idx="18">
                  <c:v>2.6449589802751241</c:v>
                </c:pt>
                <c:pt idx="19">
                  <c:v>3.0164918728839076</c:v>
                </c:pt>
                <c:pt idx="20">
                  <c:v>3.4331438116239816</c:v>
                </c:pt>
                <c:pt idx="21">
                  <c:v>3.8271267160851594</c:v>
                </c:pt>
                <c:pt idx="22">
                  <c:v>4.0894469317582862</c:v>
                </c:pt>
                <c:pt idx="23">
                  <c:v>4.3575527903995379</c:v>
                </c:pt>
                <c:pt idx="24">
                  <c:v>4.7729368770541605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3BB-401C-8283-5614317EF62C}"/>
            </c:ext>
          </c:extLst>
        </c:ser>
        <c:ser>
          <c:idx val="5"/>
          <c:order val="5"/>
          <c:tx>
            <c:strRef>
              <c:f>Feuil1!$U$3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Feuil1!$U$4:$U$28</c:f>
              <c:numCache>
                <c:formatCode>General</c:formatCode>
                <c:ptCount val="25"/>
                <c:pt idx="0">
                  <c:v>0</c:v>
                </c:pt>
                <c:pt idx="1">
                  <c:v>9.9832846393088842E-2</c:v>
                </c:pt>
                <c:pt idx="2">
                  <c:v>0.20195527082305337</c:v>
                </c:pt>
                <c:pt idx="3">
                  <c:v>0.30635309691303592</c:v>
                </c:pt>
                <c:pt idx="4">
                  <c:v>0.41301192706775169</c:v>
                </c:pt>
                <c:pt idx="5">
                  <c:v>0.52191714996288341</c:v>
                </c:pt>
                <c:pt idx="6">
                  <c:v>0.63387626804810004</c:v>
                </c:pt>
                <c:pt idx="7">
                  <c:v>0.74873193713381325</c:v>
                </c:pt>
                <c:pt idx="8">
                  <c:v>0.8661912613038838</c:v>
                </c:pt>
                <c:pt idx="9">
                  <c:v>0.98800502071858065</c:v>
                </c:pt>
                <c:pt idx="10">
                  <c:v>1.1127838921757944</c:v>
                </c:pt>
                <c:pt idx="11">
                  <c:v>1.2411826794680498</c:v>
                </c:pt>
                <c:pt idx="12">
                  <c:v>1.3737137527107115</c:v>
                </c:pt>
                <c:pt idx="13">
                  <c:v>1.5110178278857802</c:v>
                </c:pt>
                <c:pt idx="14">
                  <c:v>1.6534587533541769</c:v>
                </c:pt>
                <c:pt idx="15">
                  <c:v>1.801796497681267</c:v>
                </c:pt>
                <c:pt idx="16">
                  <c:v>2.1118265856289846</c:v>
                </c:pt>
                <c:pt idx="17">
                  <c:v>2.3776274828609552</c:v>
                </c:pt>
                <c:pt idx="18">
                  <c:v>2.6781398949327411</c:v>
                </c:pt>
                <c:pt idx="19">
                  <c:v>3.0788938940083797</c:v>
                </c:pt>
                <c:pt idx="20">
                  <c:v>3.4323345581586104</c:v>
                </c:pt>
                <c:pt idx="21">
                  <c:v>3.8081113589141125</c:v>
                </c:pt>
                <c:pt idx="22">
                  <c:v>4.0650724005349597</c:v>
                </c:pt>
                <c:pt idx="23">
                  <c:v>4.3402800398419021</c:v>
                </c:pt>
                <c:pt idx="24">
                  <c:v>4.7322348255033075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3BB-401C-8283-5614317EF62C}"/>
            </c:ext>
          </c:extLst>
        </c:ser>
        <c:ser>
          <c:idx val="6"/>
          <c:order val="6"/>
          <c:tx>
            <c:strRef>
              <c:f>Feuil1!$V$3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Feuil1!$V$4:$V$28</c:f>
              <c:numCache>
                <c:formatCode>General</c:formatCode>
                <c:ptCount val="25"/>
                <c:pt idx="0">
                  <c:v>0</c:v>
                </c:pt>
                <c:pt idx="1">
                  <c:v>9.9929822982645411E-2</c:v>
                </c:pt>
                <c:pt idx="2">
                  <c:v>0.20216166932668223</c:v>
                </c:pt>
                <c:pt idx="3">
                  <c:v>0.30598796796246203</c:v>
                </c:pt>
                <c:pt idx="4">
                  <c:v>0.41264394024494261</c:v>
                </c:pt>
                <c:pt idx="5">
                  <c:v>0.521973294749695</c:v>
                </c:pt>
                <c:pt idx="6">
                  <c:v>0.63354509630710831</c:v>
                </c:pt>
                <c:pt idx="7">
                  <c:v>0.7487186705645581</c:v>
                </c:pt>
                <c:pt idx="8">
                  <c:v>0.86568646468865607</c:v>
                </c:pt>
                <c:pt idx="9">
                  <c:v>0.98717173711779616</c:v>
                </c:pt>
                <c:pt idx="10">
                  <c:v>1.112595801107477</c:v>
                </c:pt>
                <c:pt idx="11">
                  <c:v>1.2404318203187443</c:v>
                </c:pt>
                <c:pt idx="12">
                  <c:v>1.3732406274537359</c:v>
                </c:pt>
                <c:pt idx="13">
                  <c:v>1.5112535869912431</c:v>
                </c:pt>
                <c:pt idx="14">
                  <c:v>1.6526727591836881</c:v>
                </c:pt>
                <c:pt idx="15">
                  <c:v>1.8000271367288809</c:v>
                </c:pt>
                <c:pt idx="16">
                  <c:v>2.1178175218838819</c:v>
                </c:pt>
                <c:pt idx="17">
                  <c:v>2.3864192340706469</c:v>
                </c:pt>
                <c:pt idx="18">
                  <c:v>2.6954377826602056</c:v>
                </c:pt>
                <c:pt idx="19">
                  <c:v>3.1150457445281212</c:v>
                </c:pt>
                <c:pt idx="20">
                  <c:v>3.4275575272653103</c:v>
                </c:pt>
                <c:pt idx="21">
                  <c:v>3.7748667001399756</c:v>
                </c:pt>
                <c:pt idx="22">
                  <c:v>4.0304794466362956</c:v>
                </c:pt>
                <c:pt idx="23">
                  <c:v>4.3012597774280659</c:v>
                </c:pt>
                <c:pt idx="24">
                  <c:v>4.7118118885148847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3BB-401C-8283-5614317EF62C}"/>
            </c:ext>
          </c:extLst>
        </c:ser>
        <c:ser>
          <c:idx val="7"/>
          <c:order val="7"/>
          <c:tx>
            <c:strRef>
              <c:f>Feuil1!$W$3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Feuil1!$W$4:$W$28</c:f>
              <c:numCache>
                <c:formatCode>General</c:formatCode>
                <c:ptCount val="25"/>
                <c:pt idx="0">
                  <c:v>0</c:v>
                </c:pt>
                <c:pt idx="1">
                  <c:v>0.10002906669560711</c:v>
                </c:pt>
                <c:pt idx="2">
                  <c:v>0.20153472409157797</c:v>
                </c:pt>
                <c:pt idx="3">
                  <c:v>0.30562289382169655</c:v>
                </c:pt>
                <c:pt idx="4">
                  <c:v>0.41227731505248683</c:v>
                </c:pt>
                <c:pt idx="5">
                  <c:v>0.52092629122986867</c:v>
                </c:pt>
                <c:pt idx="6">
                  <c:v>0.63252603542616381</c:v>
                </c:pt>
                <c:pt idx="7">
                  <c:v>0.74747118774396737</c:v>
                </c:pt>
                <c:pt idx="8">
                  <c:v>0.86449804031767319</c:v>
                </c:pt>
                <c:pt idx="9">
                  <c:v>0.98524202311785491</c:v>
                </c:pt>
                <c:pt idx="10">
                  <c:v>1.110224905722536</c:v>
                </c:pt>
                <c:pt idx="11">
                  <c:v>1.2381835344336785</c:v>
                </c:pt>
                <c:pt idx="12">
                  <c:v>1.3711420814551214</c:v>
                </c:pt>
                <c:pt idx="13">
                  <c:v>1.5090608747994105</c:v>
                </c:pt>
                <c:pt idx="14">
                  <c:v>1.6521705416861512</c:v>
                </c:pt>
                <c:pt idx="15">
                  <c:v>1.7990736047377089</c:v>
                </c:pt>
                <c:pt idx="16">
                  <c:v>2.1210723179403854</c:v>
                </c:pt>
                <c:pt idx="17">
                  <c:v>2.3778056107534811</c:v>
                </c:pt>
                <c:pt idx="18">
                  <c:v>2.7089546029213945</c:v>
                </c:pt>
                <c:pt idx="19">
                  <c:v>3.1261421125640809</c:v>
                </c:pt>
                <c:pt idx="20">
                  <c:v>3.4104466299841527</c:v>
                </c:pt>
                <c:pt idx="21">
                  <c:v>3.7448191305165768</c:v>
                </c:pt>
                <c:pt idx="22">
                  <c:v>3.9977570488574692</c:v>
                </c:pt>
                <c:pt idx="23">
                  <c:v>4.2650817038921147</c:v>
                </c:pt>
                <c:pt idx="24">
                  <c:v>4.6995416909165488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3BB-401C-8283-5614317EF62C}"/>
            </c:ext>
          </c:extLst>
        </c:ser>
        <c:ser>
          <c:idx val="8"/>
          <c:order val="8"/>
          <c:tx>
            <c:strRef>
              <c:f>Feuil1!$X$3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Feuil1!$O$4:$O$28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Feuil1!$X$4:$X$28</c:f>
              <c:numCache>
                <c:formatCode>General</c:formatCode>
                <c:ptCount val="25"/>
                <c:pt idx="0">
                  <c:v>0</c:v>
                </c:pt>
                <c:pt idx="1">
                  <c:v>9.9286470585115957E-2</c:v>
                </c:pt>
                <c:pt idx="2">
                  <c:v>0.20104416722964988</c:v>
                </c:pt>
                <c:pt idx="3">
                  <c:v>0.30483751468728526</c:v>
                </c:pt>
                <c:pt idx="4">
                  <c:v>0.41107314681010598</c:v>
                </c:pt>
                <c:pt idx="5">
                  <c:v>0.51931680911058364</c:v>
                </c:pt>
                <c:pt idx="6">
                  <c:v>0.63108663619701821</c:v>
                </c:pt>
                <c:pt idx="7">
                  <c:v>0.74496999369017247</c:v>
                </c:pt>
                <c:pt idx="8">
                  <c:v>0.86206088766230871</c:v>
                </c:pt>
                <c:pt idx="9">
                  <c:v>0.98302793448024128</c:v>
                </c:pt>
                <c:pt idx="10">
                  <c:v>1.1074293134519408</c:v>
                </c:pt>
                <c:pt idx="11">
                  <c:v>1.2353769269850767</c:v>
                </c:pt>
                <c:pt idx="12">
                  <c:v>1.3675295352966947</c:v>
                </c:pt>
                <c:pt idx="13">
                  <c:v>1.5049484992549571</c:v>
                </c:pt>
                <c:pt idx="14">
                  <c:v>1.6471813682096392</c:v>
                </c:pt>
                <c:pt idx="15">
                  <c:v>1.7935070796056349</c:v>
                </c:pt>
                <c:pt idx="16">
                  <c:v>2.1030263504546247</c:v>
                </c:pt>
                <c:pt idx="17">
                  <c:v>2.358770572923055</c:v>
                </c:pt>
                <c:pt idx="18">
                  <c:v>2.7259825948228324</c:v>
                </c:pt>
                <c:pt idx="19">
                  <c:v>3.1222805344306912</c:v>
                </c:pt>
                <c:pt idx="20">
                  <c:v>3.3904233911225261</c:v>
                </c:pt>
                <c:pt idx="21">
                  <c:v>3.7117329773455263</c:v>
                </c:pt>
                <c:pt idx="22">
                  <c:v>3.9604158429324992</c:v>
                </c:pt>
                <c:pt idx="23">
                  <c:v>4.2255667073053536</c:v>
                </c:pt>
                <c:pt idx="24">
                  <c:v>4.6129244922119188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3BB-401C-8283-5614317EF62C}"/>
            </c:ext>
          </c:extLst>
        </c:ser>
        <c:ser>
          <c:idx val="10"/>
          <c:order val="10"/>
          <c:tx>
            <c:strRef>
              <c:f>Feuil1!$AA$33</c:f>
              <c:strCache>
                <c:ptCount val="1"/>
                <c:pt idx="0">
                  <c:v>Urchida PuO2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Feuil10!$L$17:$L$60</c:f>
              <c:numCache>
                <c:formatCode>General</c:formatCode>
                <c:ptCount val="44"/>
              </c:numCache>
            </c:numRef>
          </c:xVal>
          <c:yVal>
            <c:numRef>
              <c:f>Feuil10!$M$17:$M$60</c:f>
              <c:numCache>
                <c:formatCode>General</c:formatCode>
                <c:ptCount val="44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63BB-401C-8283-5614317E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278720"/>
        <c:axId val="341281408"/>
      </c:scatterChart>
      <c:valAx>
        <c:axId val="341278720"/>
        <c:scaling>
          <c:orientation val="minMax"/>
          <c:max val="40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1281408"/>
        <c:crosses val="autoZero"/>
        <c:crossBetween val="midCat"/>
      </c:valAx>
      <c:valAx>
        <c:axId val="34128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1278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Feuil1!$AE$60</c:f>
              <c:strCache>
                <c:ptCount val="1"/>
                <c:pt idx="0">
                  <c:v>MOX_12,5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xVal>
            <c:numRef>
              <c:f>Feuil1!$AC$61:$AC$85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Feuil1!$AE$61:$AE$85</c:f>
              <c:numCache>
                <c:formatCode>0.00E+00</c:formatCode>
                <c:ptCount val="25"/>
                <c:pt idx="0">
                  <c:v>4.8294874363582468E-3</c:v>
                </c:pt>
                <c:pt idx="1">
                  <c:v>3.7130231130422468E-3</c:v>
                </c:pt>
                <c:pt idx="2">
                  <c:v>3.9616421202174614E-3</c:v>
                </c:pt>
                <c:pt idx="3">
                  <c:v>4.4779255325435733E-3</c:v>
                </c:pt>
                <c:pt idx="4">
                  <c:v>4.3186661405446069E-3</c:v>
                </c:pt>
                <c:pt idx="5">
                  <c:v>5.1488662431612752E-3</c:v>
                </c:pt>
                <c:pt idx="6">
                  <c:v>4.8708840837402238E-3</c:v>
                </c:pt>
                <c:pt idx="7">
                  <c:v>4.529281637812365E-3</c:v>
                </c:pt>
                <c:pt idx="8">
                  <c:v>5.7941270006814909E-3</c:v>
                </c:pt>
                <c:pt idx="9">
                  <c:v>6.1582665103144321E-3</c:v>
                </c:pt>
                <c:pt idx="10">
                  <c:v>7.9468684882192334E-3</c:v>
                </c:pt>
                <c:pt idx="11">
                  <c:v>6.6304560746406217E-3</c:v>
                </c:pt>
                <c:pt idx="12">
                  <c:v>7.8959135858942334E-3</c:v>
                </c:pt>
                <c:pt idx="13">
                  <c:v>7.7522139119881109E-3</c:v>
                </c:pt>
                <c:pt idx="14">
                  <c:v>8.8678013268054523E-3</c:v>
                </c:pt>
                <c:pt idx="15">
                  <c:v>8.5291661431771866E-3</c:v>
                </c:pt>
                <c:pt idx="16">
                  <c:v>9.7212322508389171E-3</c:v>
                </c:pt>
                <c:pt idx="17">
                  <c:v>2.3960548464388703E-3</c:v>
                </c:pt>
                <c:pt idx="18">
                  <c:v>-3.8891095656936512E-3</c:v>
                </c:pt>
                <c:pt idx="19">
                  <c:v>1.2447382084560006E-2</c:v>
                </c:pt>
                <c:pt idx="20">
                  <c:v>3.9953127509820947E-2</c:v>
                </c:pt>
                <c:pt idx="21">
                  <c:v>2.604659653494246E-2</c:v>
                </c:pt>
                <c:pt idx="22">
                  <c:v>1.6780394051329198E-2</c:v>
                </c:pt>
                <c:pt idx="23">
                  <c:v>1.9308502704704123E-2</c:v>
                </c:pt>
                <c:pt idx="24">
                  <c:v>1.0274786190345142E-2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DB3-4182-B202-BA9C5DAF6F89}"/>
            </c:ext>
          </c:extLst>
        </c:ser>
        <c:ser>
          <c:idx val="1"/>
          <c:order val="1"/>
          <c:tx>
            <c:strRef>
              <c:f>Feuil1!$AF$60</c:f>
              <c:strCache>
                <c:ptCount val="1"/>
                <c:pt idx="0">
                  <c:v>MOX_25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Feuil1!$AC$61:$AC$85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Feuil1!$AF$61:$AF$85</c:f>
              <c:numCache>
                <c:formatCode>0.00E+00</c:formatCode>
                <c:ptCount val="25"/>
                <c:pt idx="0">
                  <c:v>6.3482657154094492E-3</c:v>
                </c:pt>
                <c:pt idx="1">
                  <c:v>6.8919299794625534E-3</c:v>
                </c:pt>
                <c:pt idx="2">
                  <c:v>7.6633293834990138E-3</c:v>
                </c:pt>
                <c:pt idx="3">
                  <c:v>7.481010767988616E-3</c:v>
                </c:pt>
                <c:pt idx="4">
                  <c:v>7.5690632252424089E-3</c:v>
                </c:pt>
                <c:pt idx="5">
                  <c:v>8.9701307585532807E-3</c:v>
                </c:pt>
                <c:pt idx="6">
                  <c:v>8.548358247607208E-3</c:v>
                </c:pt>
                <c:pt idx="7">
                  <c:v>9.0670430394019352E-3</c:v>
                </c:pt>
                <c:pt idx="8">
                  <c:v>1.0275853167173121E-2</c:v>
                </c:pt>
                <c:pt idx="9">
                  <c:v>1.0745669370320145E-2</c:v>
                </c:pt>
                <c:pt idx="10">
                  <c:v>9.4523366610156749E-3</c:v>
                </c:pt>
                <c:pt idx="11">
                  <c:v>1.7105888378860654E-2</c:v>
                </c:pt>
                <c:pt idx="12">
                  <c:v>1.2284439551006764E-2</c:v>
                </c:pt>
                <c:pt idx="13">
                  <c:v>1.2924450366897927E-2</c:v>
                </c:pt>
                <c:pt idx="14">
                  <c:v>1.4396915989192117E-2</c:v>
                </c:pt>
                <c:pt idx="15">
                  <c:v>1.4507050158248569E-2</c:v>
                </c:pt>
                <c:pt idx="16">
                  <c:v>1.4869158551497454E-2</c:v>
                </c:pt>
                <c:pt idx="17">
                  <c:v>8.3390437859710339E-3</c:v>
                </c:pt>
                <c:pt idx="18">
                  <c:v>2.1798347097725539E-2</c:v>
                </c:pt>
                <c:pt idx="19">
                  <c:v>8.1821485800573218E-3</c:v>
                </c:pt>
                <c:pt idx="20">
                  <c:v>6.6871613538374924E-2</c:v>
                </c:pt>
                <c:pt idx="21">
                  <c:v>4.8988487552181145E-2</c:v>
                </c:pt>
                <c:pt idx="22">
                  <c:v>2.6576450573106626E-2</c:v>
                </c:pt>
                <c:pt idx="23">
                  <c:v>2.6411270445899183E-2</c:v>
                </c:pt>
                <c:pt idx="24">
                  <c:v>5.6527317235169156E-2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B3-4182-B202-BA9C5DAF6F89}"/>
            </c:ext>
          </c:extLst>
        </c:ser>
        <c:ser>
          <c:idx val="2"/>
          <c:order val="2"/>
          <c:tx>
            <c:strRef>
              <c:f>Feuil1!$AG$60</c:f>
              <c:strCache>
                <c:ptCount val="1"/>
                <c:pt idx="0">
                  <c:v>MOX_37,5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Feuil1!$AC$61:$AC$85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Feuil1!$AG$61:$AG$85</c:f>
              <c:numCache>
                <c:formatCode>0.00E+00</c:formatCode>
                <c:ptCount val="25"/>
                <c:pt idx="0">
                  <c:v>8.4368362370473796E-3</c:v>
                </c:pt>
                <c:pt idx="1">
                  <c:v>8.4335293967676191E-3</c:v>
                </c:pt>
                <c:pt idx="2">
                  <c:v>8.7802157205914833E-3</c:v>
                </c:pt>
                <c:pt idx="3">
                  <c:v>9.1239157336104187E-3</c:v>
                </c:pt>
                <c:pt idx="4">
                  <c:v>9.3287042163692976E-3</c:v>
                </c:pt>
                <c:pt idx="5">
                  <c:v>1.0768183118051777E-2</c:v>
                </c:pt>
                <c:pt idx="6">
                  <c:v>1.1284853335162999E-2</c:v>
                </c:pt>
                <c:pt idx="7">
                  <c:v>1.1329976463562831E-2</c:v>
                </c:pt>
                <c:pt idx="8">
                  <c:v>1.2488921203239746E-2</c:v>
                </c:pt>
                <c:pt idx="9">
                  <c:v>1.2805440845975119E-2</c:v>
                </c:pt>
                <c:pt idx="10">
                  <c:v>1.4390040176429178E-2</c:v>
                </c:pt>
                <c:pt idx="11">
                  <c:v>1.3873693764668118E-2</c:v>
                </c:pt>
                <c:pt idx="12">
                  <c:v>1.6279614816709979E-2</c:v>
                </c:pt>
                <c:pt idx="13">
                  <c:v>1.7318203228382706E-2</c:v>
                </c:pt>
                <c:pt idx="14">
                  <c:v>1.8500914892952729E-2</c:v>
                </c:pt>
                <c:pt idx="15">
                  <c:v>1.7896517858273415E-2</c:v>
                </c:pt>
                <c:pt idx="16">
                  <c:v>2.2089671348603308E-2</c:v>
                </c:pt>
                <c:pt idx="17">
                  <c:v>1.4294043958839176E-2</c:v>
                </c:pt>
                <c:pt idx="18">
                  <c:v>3.041732990107268E-3</c:v>
                </c:pt>
                <c:pt idx="19">
                  <c:v>2.2703647596079089E-2</c:v>
                </c:pt>
                <c:pt idx="20">
                  <c:v>7.9216714630490931E-2</c:v>
                </c:pt>
                <c:pt idx="21">
                  <c:v>4.4602024539985054E-2</c:v>
                </c:pt>
                <c:pt idx="22">
                  <c:v>3.243542499424263E-2</c:v>
                </c:pt>
                <c:pt idx="23">
                  <c:v>3.124190554105799E-2</c:v>
                </c:pt>
                <c:pt idx="24">
                  <c:v>3.0430456522164626E-2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DB3-4182-B202-BA9C5DAF6F89}"/>
            </c:ext>
          </c:extLst>
        </c:ser>
        <c:ser>
          <c:idx val="3"/>
          <c:order val="3"/>
          <c:tx>
            <c:strRef>
              <c:f>Feuil1!$AH$60</c:f>
              <c:strCache>
                <c:ptCount val="1"/>
                <c:pt idx="0">
                  <c:v>MOX_50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Feuil1!$AC$61:$AC$85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Feuil1!$AH$61:$AH$85</c:f>
              <c:numCache>
                <c:formatCode>0.00E+00</c:formatCode>
                <c:ptCount val="25"/>
                <c:pt idx="0">
                  <c:v>9.0056085051872653E-3</c:v>
                </c:pt>
                <c:pt idx="1">
                  <c:v>9.1399028031248792E-3</c:v>
                </c:pt>
                <c:pt idx="2">
                  <c:v>9.3328273821863122E-3</c:v>
                </c:pt>
                <c:pt idx="3">
                  <c:v>9.9341765574090923E-3</c:v>
                </c:pt>
                <c:pt idx="4">
                  <c:v>1.0530623198833964E-2</c:v>
                </c:pt>
                <c:pt idx="5">
                  <c:v>1.1600807434756073E-2</c:v>
                </c:pt>
                <c:pt idx="6">
                  <c:v>1.1440835577259906E-2</c:v>
                </c:pt>
                <c:pt idx="7">
                  <c:v>1.2229714513782051E-2</c:v>
                </c:pt>
                <c:pt idx="8">
                  <c:v>1.3610928004234999E-2</c:v>
                </c:pt>
                <c:pt idx="9">
                  <c:v>1.3909197753209382E-2</c:v>
                </c:pt>
                <c:pt idx="10">
                  <c:v>1.4930316702720988E-2</c:v>
                </c:pt>
                <c:pt idx="11">
                  <c:v>1.5891480947468724E-2</c:v>
                </c:pt>
                <c:pt idx="12">
                  <c:v>1.6827177270785997E-2</c:v>
                </c:pt>
                <c:pt idx="13">
                  <c:v>1.6829454413824763E-2</c:v>
                </c:pt>
                <c:pt idx="14">
                  <c:v>1.9712891225595858E-2</c:v>
                </c:pt>
                <c:pt idx="15">
                  <c:v>2.0885216364408543E-2</c:v>
                </c:pt>
                <c:pt idx="16">
                  <c:v>2.337102850385997E-2</c:v>
                </c:pt>
                <c:pt idx="17">
                  <c:v>1.8587798230955913E-2</c:v>
                </c:pt>
                <c:pt idx="18">
                  <c:v>-1.3060280329409748E-2</c:v>
                </c:pt>
                <c:pt idx="19">
                  <c:v>6.4956418158015616E-3</c:v>
                </c:pt>
                <c:pt idx="20">
                  <c:v>7.1288969762733648E-2</c:v>
                </c:pt>
                <c:pt idx="21">
                  <c:v>4.699095222439071E-2</c:v>
                </c:pt>
                <c:pt idx="22">
                  <c:v>2.7431806476338944E-2</c:v>
                </c:pt>
                <c:pt idx="23">
                  <c:v>1.8330070235056225E-2</c:v>
                </c:pt>
                <c:pt idx="24">
                  <c:v>3.2262312797380323E-2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DB3-4182-B202-BA9C5DAF6F89}"/>
            </c:ext>
          </c:extLst>
        </c:ser>
        <c:ser>
          <c:idx val="4"/>
          <c:order val="4"/>
          <c:tx>
            <c:strRef>
              <c:f>Feuil1!$AI$60</c:f>
              <c:strCache>
                <c:ptCount val="1"/>
                <c:pt idx="0">
                  <c:v>MOX_62,5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Feuil1!$AC$61:$AC$85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Feuil1!$AI$61:$AI$85</c:f>
              <c:numCache>
                <c:formatCode>0.00E+00</c:formatCode>
                <c:ptCount val="25"/>
                <c:pt idx="0">
                  <c:v>8.5874970657986178E-3</c:v>
                </c:pt>
                <c:pt idx="1">
                  <c:v>8.58402608195169E-3</c:v>
                </c:pt>
                <c:pt idx="2">
                  <c:v>8.8995587660453592E-3</c:v>
                </c:pt>
                <c:pt idx="3">
                  <c:v>9.487362764536364E-3</c:v>
                </c:pt>
                <c:pt idx="4">
                  <c:v>9.9332982691436623E-3</c:v>
                </c:pt>
                <c:pt idx="5">
                  <c:v>1.0497555630868429E-2</c:v>
                </c:pt>
                <c:pt idx="6">
                  <c:v>1.0748341682285563E-2</c:v>
                </c:pt>
                <c:pt idx="7">
                  <c:v>1.1610583202194387E-2</c:v>
                </c:pt>
                <c:pt idx="8">
                  <c:v>1.2273467677705123E-2</c:v>
                </c:pt>
                <c:pt idx="9">
                  <c:v>1.3369361271102871E-2</c:v>
                </c:pt>
                <c:pt idx="10">
                  <c:v>1.4498337105352256E-2</c:v>
                </c:pt>
                <c:pt idx="11">
                  <c:v>1.4812970131277551E-2</c:v>
                </c:pt>
                <c:pt idx="12">
                  <c:v>1.6007475365378242E-2</c:v>
                </c:pt>
                <c:pt idx="13">
                  <c:v>1.6693180784667579E-2</c:v>
                </c:pt>
                <c:pt idx="14">
                  <c:v>1.8254201564146217E-2</c:v>
                </c:pt>
                <c:pt idx="15">
                  <c:v>2.0573193727585638E-2</c:v>
                </c:pt>
                <c:pt idx="16">
                  <c:v>2.2536261326309235E-2</c:v>
                </c:pt>
                <c:pt idx="17">
                  <c:v>3.2713323593293972E-2</c:v>
                </c:pt>
                <c:pt idx="18">
                  <c:v>4.7012833095477838E-3</c:v>
                </c:pt>
                <c:pt idx="19">
                  <c:v>4.1728365397118494E-2</c:v>
                </c:pt>
                <c:pt idx="20">
                  <c:v>6.4873521520093805E-2</c:v>
                </c:pt>
                <c:pt idx="21">
                  <c:v>4.6465201935863412E-2</c:v>
                </c:pt>
                <c:pt idx="22">
                  <c:v>2.985396405912908E-2</c:v>
                </c:pt>
                <c:pt idx="23">
                  <c:v>3.0508070960290214E-2</c:v>
                </c:pt>
                <c:pt idx="24">
                  <c:v>2.520324064359528E-2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DB3-4182-B202-BA9C5DAF6F89}"/>
            </c:ext>
          </c:extLst>
        </c:ser>
        <c:ser>
          <c:idx val="5"/>
          <c:order val="5"/>
          <c:tx>
            <c:strRef>
              <c:f>Feuil1!$AJ$60</c:f>
              <c:strCache>
                <c:ptCount val="1"/>
                <c:pt idx="0">
                  <c:v>MOX_75</c:v>
                </c:pt>
              </c:strCache>
            </c:strRef>
          </c:tx>
          <c:spPr>
            <a:ln w="28575">
              <a:noFill/>
            </a:ln>
          </c:spPr>
          <c:xVal>
            <c:numRef>
              <c:f>Feuil1!$AC$61:$AC$85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Feuil1!$AJ$61:$AJ$85</c:f>
              <c:numCache>
                <c:formatCode>0.00E+00</c:formatCode>
                <c:ptCount val="25"/>
                <c:pt idx="0">
                  <c:v>6.7497524009397071E-3</c:v>
                </c:pt>
                <c:pt idx="1">
                  <c:v>7.0256591183590934E-3</c:v>
                </c:pt>
                <c:pt idx="2">
                  <c:v>7.4662222454239457E-3</c:v>
                </c:pt>
                <c:pt idx="3">
                  <c:v>7.4886091318426698E-3</c:v>
                </c:pt>
                <c:pt idx="4">
                  <c:v>7.9234273719622147E-3</c:v>
                </c:pt>
                <c:pt idx="5">
                  <c:v>8.940552211193253E-3</c:v>
                </c:pt>
                <c:pt idx="6">
                  <c:v>8.7845879926062367E-3</c:v>
                </c:pt>
                <c:pt idx="7">
                  <c:v>9.9959225327188525E-3</c:v>
                </c:pt>
                <c:pt idx="8">
                  <c:v>1.0071158345201966E-2</c:v>
                </c:pt>
                <c:pt idx="9">
                  <c:v>1.0755199402791219E-2</c:v>
                </c:pt>
                <c:pt idx="10">
                  <c:v>1.2270320005056621E-2</c:v>
                </c:pt>
                <c:pt idx="11">
                  <c:v>1.2070561071002506E-2</c:v>
                </c:pt>
                <c:pt idx="12">
                  <c:v>1.3264758281808587E-2</c:v>
                </c:pt>
                <c:pt idx="13">
                  <c:v>1.4381371139085211E-2</c:v>
                </c:pt>
                <c:pt idx="14">
                  <c:v>1.4483394826032685E-2</c:v>
                </c:pt>
                <c:pt idx="15">
                  <c:v>1.5720678281223879E-2</c:v>
                </c:pt>
                <c:pt idx="16">
                  <c:v>2.4796061016991128E-2</c:v>
                </c:pt>
                <c:pt idx="17">
                  <c:v>3.7570990133673474E-2</c:v>
                </c:pt>
                <c:pt idx="18">
                  <c:v>5.5226744838784182E-3</c:v>
                </c:pt>
                <c:pt idx="19">
                  <c:v>4.9967853932970888E-2</c:v>
                </c:pt>
                <c:pt idx="20">
                  <c:v>5.318236203899139E-2</c:v>
                </c:pt>
                <c:pt idx="21">
                  <c:v>3.0865219774175848E-2</c:v>
                </c:pt>
                <c:pt idx="22">
                  <c:v>2.1122294236925649E-2</c:v>
                </c:pt>
                <c:pt idx="23">
                  <c:v>2.051735218044292E-2</c:v>
                </c:pt>
                <c:pt idx="24">
                  <c:v>3.62033077266554E-2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DB3-4182-B202-BA9C5DAF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536000"/>
        <c:axId val="345537536"/>
      </c:scatterChart>
      <c:valAx>
        <c:axId val="3455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5537536"/>
        <c:crosses val="autoZero"/>
        <c:crossBetween val="midCat"/>
      </c:valAx>
      <c:valAx>
        <c:axId val="345537536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5536000"/>
        <c:crosses val="autoZero"/>
        <c:crossBetween val="midCat"/>
      </c:valAx>
      <c:spPr>
        <a:ln w="15875" cap="rnd" cmpd="sng">
          <a:prstDash val="solid"/>
          <a:round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24628171478569E-2"/>
          <c:y val="0.18554425488480605"/>
          <c:w val="0.64971981627296593"/>
          <c:h val="0.689216608340624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Feuil1!$AD$29</c:f>
              <c:strCache>
                <c:ptCount val="1"/>
                <c:pt idx="0">
                  <c:v>MOX_00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Feuil1!$AD$30:$AD$54</c:f>
              <c:numCache>
                <c:formatCode>General</c:formatCode>
                <c:ptCount val="25"/>
                <c:pt idx="0">
                  <c:v>5.4695426192042405</c:v>
                </c:pt>
                <c:pt idx="1">
                  <c:v>5.4750526587658923</c:v>
                </c:pt>
                <c:pt idx="2">
                  <c:v>5.4806253667628244</c:v>
                </c:pt>
                <c:pt idx="3">
                  <c:v>5.4863045005601219</c:v>
                </c:pt>
                <c:pt idx="4">
                  <c:v>5.4921114171039767</c:v>
                </c:pt>
                <c:pt idx="5">
                  <c:v>5.49804529496312</c:v>
                </c:pt>
                <c:pt idx="6">
                  <c:v>5.504149164836293</c:v>
                </c:pt>
                <c:pt idx="7">
                  <c:v>5.5103927075244137</c:v>
                </c:pt>
                <c:pt idx="8">
                  <c:v>5.5167531283777329</c:v>
                </c:pt>
                <c:pt idx="9">
                  <c:v>5.5233312460258901</c:v>
                </c:pt>
                <c:pt idx="10">
                  <c:v>5.5300240988911558</c:v>
                </c:pt>
                <c:pt idx="11">
                  <c:v>5.5370403430265522</c:v>
                </c:pt>
                <c:pt idx="12">
                  <c:v>5.5441469365382803</c:v>
                </c:pt>
                <c:pt idx="13">
                  <c:v>5.5515443894791874</c:v>
                </c:pt>
                <c:pt idx="14">
                  <c:v>5.5591228581967762</c:v>
                </c:pt>
                <c:pt idx="15">
                  <c:v>5.567073797078633</c:v>
                </c:pt>
                <c:pt idx="16">
                  <c:v>5.5837817804265395</c:v>
                </c:pt>
                <c:pt idx="17">
                  <c:v>5.597712754077369</c:v>
                </c:pt>
                <c:pt idx="18">
                  <c:v>5.6122990828059152</c:v>
                </c:pt>
                <c:pt idx="19">
                  <c:v>5.6291035442386885</c:v>
                </c:pt>
                <c:pt idx="20">
                  <c:v>5.6526303119212846</c:v>
                </c:pt>
                <c:pt idx="21">
                  <c:v>5.6808123022142869</c:v>
                </c:pt>
                <c:pt idx="22">
                  <c:v>5.6980957241233794</c:v>
                </c:pt>
                <c:pt idx="23">
                  <c:v>5.7139456363488996</c:v>
                </c:pt>
                <c:pt idx="24">
                  <c:v>5.7365879242150459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24-4C6E-BC9B-0553915A5EBD}"/>
            </c:ext>
          </c:extLst>
        </c:ser>
        <c:ser>
          <c:idx val="1"/>
          <c:order val="1"/>
          <c:tx>
            <c:strRef>
              <c:f>Feuil1!$AE$29</c:f>
              <c:strCache>
                <c:ptCount val="1"/>
                <c:pt idx="0">
                  <c:v>MOX_12,5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Feuil1!$AE$30:$AE$54</c:f>
              <c:numCache>
                <c:formatCode>0.00E+00</c:formatCode>
                <c:ptCount val="25"/>
                <c:pt idx="0">
                  <c:v>5.4603446144864023</c:v>
                </c:pt>
                <c:pt idx="1">
                  <c:v>5.4658355812065693</c:v>
                </c:pt>
                <c:pt idx="2">
                  <c:v>5.4713980510994329</c:v>
                </c:pt>
                <c:pt idx="3">
                  <c:v>5.4770673739269586</c:v>
                </c:pt>
                <c:pt idx="4">
                  <c:v>5.4828649797413442</c:v>
                </c:pt>
                <c:pt idx="5">
                  <c:v>5.4887872207661941</c:v>
                </c:pt>
                <c:pt idx="6">
                  <c:v>5.4948819886022395</c:v>
                </c:pt>
                <c:pt idx="7">
                  <c:v>5.5011132258045334</c:v>
                </c:pt>
                <c:pt idx="8">
                  <c:v>5.5074683660688635</c:v>
                </c:pt>
                <c:pt idx="9">
                  <c:v>5.5140401354789397</c:v>
                </c:pt>
                <c:pt idx="10">
                  <c:v>5.5207354625965577</c:v>
                </c:pt>
                <c:pt idx="11">
                  <c:v>5.5277376762440555</c:v>
                </c:pt>
                <c:pt idx="12">
                  <c:v>5.5348473080679197</c:v>
                </c:pt>
                <c:pt idx="13">
                  <c:v>5.5422469631884965</c:v>
                </c:pt>
                <c:pt idx="14">
                  <c:v>5.5498374766536394</c:v>
                </c:pt>
                <c:pt idx="15">
                  <c:v>5.5577815075228836</c:v>
                </c:pt>
                <c:pt idx="16">
                  <c:v>5.5744886844093831</c:v>
                </c:pt>
                <c:pt idx="17">
                  <c:v>5.5884032678937183</c:v>
                </c:pt>
                <c:pt idx="18">
                  <c:v>5.6036431316071784</c:v>
                </c:pt>
                <c:pt idx="19">
                  <c:v>5.6210200444459089</c:v>
                </c:pt>
                <c:pt idx="20">
                  <c:v>5.64341457585396</c:v>
                </c:pt>
                <c:pt idx="21">
                  <c:v>5.6702410338841949</c:v>
                </c:pt>
                <c:pt idx="22">
                  <c:v>5.6870413811079343</c:v>
                </c:pt>
                <c:pt idx="23">
                  <c:v>5.7026984831577581</c:v>
                </c:pt>
                <c:pt idx="24">
                  <c:v>5.7251231932450883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B70-40E0-A68B-DA0C1887A1C1}"/>
            </c:ext>
          </c:extLst>
        </c:ser>
        <c:ser>
          <c:idx val="2"/>
          <c:order val="2"/>
          <c:tx>
            <c:strRef>
              <c:f>Feuil1!$AF$29</c:f>
              <c:strCache>
                <c:ptCount val="1"/>
                <c:pt idx="0">
                  <c:v>MOX_25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Feuil1!$AF$30:$AF$54</c:f>
              <c:numCache>
                <c:formatCode>0.00E+00</c:formatCode>
                <c:ptCount val="25"/>
                <c:pt idx="0">
                  <c:v>5.4511466097685641</c:v>
                </c:pt>
                <c:pt idx="1">
                  <c:v>5.4566185036472454</c:v>
                </c:pt>
                <c:pt idx="2">
                  <c:v>5.4621707354360414</c:v>
                </c:pt>
                <c:pt idx="3">
                  <c:v>5.4678302472937954</c:v>
                </c:pt>
                <c:pt idx="4">
                  <c:v>5.4736185423787127</c:v>
                </c:pt>
                <c:pt idx="5">
                  <c:v>5.4795291465692681</c:v>
                </c:pt>
                <c:pt idx="6">
                  <c:v>5.4856148123681869</c:v>
                </c:pt>
                <c:pt idx="7">
                  <c:v>5.4918337440846541</c:v>
                </c:pt>
                <c:pt idx="8">
                  <c:v>5.4981836037599932</c:v>
                </c:pt>
                <c:pt idx="9">
                  <c:v>5.5047490249319893</c:v>
                </c:pt>
                <c:pt idx="10">
                  <c:v>5.5114468263019587</c:v>
                </c:pt>
                <c:pt idx="11">
                  <c:v>5.5184350094615597</c:v>
                </c:pt>
                <c:pt idx="12">
                  <c:v>5.52554767959756</c:v>
                </c:pt>
                <c:pt idx="13">
                  <c:v>5.5329495368978057</c:v>
                </c:pt>
                <c:pt idx="14">
                  <c:v>5.5405520951105025</c:v>
                </c:pt>
                <c:pt idx="15">
                  <c:v>5.5484892179671332</c:v>
                </c:pt>
                <c:pt idx="16">
                  <c:v>5.5651955883922266</c:v>
                </c:pt>
                <c:pt idx="17">
                  <c:v>5.5790937817100676</c:v>
                </c:pt>
                <c:pt idx="18">
                  <c:v>5.5949871804084435</c:v>
                </c:pt>
                <c:pt idx="19">
                  <c:v>5.6129365446531292</c:v>
                </c:pt>
                <c:pt idx="20">
                  <c:v>5.6341988397866363</c:v>
                </c:pt>
                <c:pt idx="21">
                  <c:v>5.6596697655541028</c:v>
                </c:pt>
                <c:pt idx="22">
                  <c:v>5.6759870380924884</c:v>
                </c:pt>
                <c:pt idx="23">
                  <c:v>5.6914513299666147</c:v>
                </c:pt>
                <c:pt idx="24">
                  <c:v>5.7136584622751316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B70-40E0-A68B-DA0C1887A1C1}"/>
            </c:ext>
          </c:extLst>
        </c:ser>
        <c:ser>
          <c:idx val="3"/>
          <c:order val="3"/>
          <c:tx>
            <c:strRef>
              <c:f>Feuil1!$AG$29</c:f>
              <c:strCache>
                <c:ptCount val="1"/>
                <c:pt idx="0">
                  <c:v>MOX_37,5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Feuil1!$AG$30:$AG$54</c:f>
              <c:numCache>
                <c:formatCode>0.00E+00</c:formatCode>
                <c:ptCount val="25"/>
                <c:pt idx="0">
                  <c:v>5.441948605050726</c:v>
                </c:pt>
                <c:pt idx="1">
                  <c:v>5.4474014260879215</c:v>
                </c:pt>
                <c:pt idx="2">
                  <c:v>5.4529434197726498</c:v>
                </c:pt>
                <c:pt idx="3">
                  <c:v>5.458593120660634</c:v>
                </c:pt>
                <c:pt idx="4">
                  <c:v>5.4643721050160803</c:v>
                </c:pt>
                <c:pt idx="5">
                  <c:v>5.4702710723723413</c:v>
                </c:pt>
                <c:pt idx="6">
                  <c:v>5.4763476361341326</c:v>
                </c:pt>
                <c:pt idx="7">
                  <c:v>5.4825542623647738</c:v>
                </c:pt>
                <c:pt idx="8">
                  <c:v>5.4888988414511228</c:v>
                </c:pt>
                <c:pt idx="9">
                  <c:v>5.4954579143850388</c:v>
                </c:pt>
                <c:pt idx="10">
                  <c:v>5.5021581900073597</c:v>
                </c:pt>
                <c:pt idx="11">
                  <c:v>5.5091323426790639</c:v>
                </c:pt>
                <c:pt idx="12">
                  <c:v>5.5162480511271994</c:v>
                </c:pt>
                <c:pt idx="13">
                  <c:v>5.5236521106071148</c:v>
                </c:pt>
                <c:pt idx="14">
                  <c:v>5.5312667135673657</c:v>
                </c:pt>
                <c:pt idx="15">
                  <c:v>5.5391969284113847</c:v>
                </c:pt>
                <c:pt idx="16">
                  <c:v>5.5559024923750711</c:v>
                </c:pt>
                <c:pt idx="17">
                  <c:v>5.5697842955264187</c:v>
                </c:pt>
                <c:pt idx="18">
                  <c:v>5.5863312292097067</c:v>
                </c:pt>
                <c:pt idx="19">
                  <c:v>5.6048530448603504</c:v>
                </c:pt>
                <c:pt idx="20">
                  <c:v>5.6249831037193125</c:v>
                </c:pt>
                <c:pt idx="21">
                  <c:v>5.6490984972240099</c:v>
                </c:pt>
                <c:pt idx="22">
                  <c:v>5.6649326950770424</c:v>
                </c:pt>
                <c:pt idx="23">
                  <c:v>5.6802041767754723</c:v>
                </c:pt>
                <c:pt idx="24">
                  <c:v>5.7021937313051732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B70-40E0-A68B-DA0C1887A1C1}"/>
            </c:ext>
          </c:extLst>
        </c:ser>
        <c:ser>
          <c:idx val="4"/>
          <c:order val="4"/>
          <c:tx>
            <c:strRef>
              <c:f>Feuil1!$AH$29</c:f>
              <c:strCache>
                <c:ptCount val="1"/>
                <c:pt idx="0">
                  <c:v>MOX_50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Feuil1!$AH$30:$AH$54</c:f>
              <c:numCache>
                <c:formatCode>0.00E+00</c:formatCode>
                <c:ptCount val="25"/>
                <c:pt idx="0">
                  <c:v>5.4327506003328878</c:v>
                </c:pt>
                <c:pt idx="1">
                  <c:v>5.4381843485285977</c:v>
                </c:pt>
                <c:pt idx="2">
                  <c:v>5.4437161041092583</c:v>
                </c:pt>
                <c:pt idx="3">
                  <c:v>5.4493559940274707</c:v>
                </c:pt>
                <c:pt idx="4">
                  <c:v>5.4551256676534479</c:v>
                </c:pt>
                <c:pt idx="5">
                  <c:v>5.4610129981754154</c:v>
                </c:pt>
                <c:pt idx="6">
                  <c:v>5.46708045990008</c:v>
                </c:pt>
                <c:pt idx="7">
                  <c:v>5.4732747806448945</c:v>
                </c:pt>
                <c:pt idx="8">
                  <c:v>5.4796140791422534</c:v>
                </c:pt>
                <c:pt idx="9">
                  <c:v>5.4861668038380884</c:v>
                </c:pt>
                <c:pt idx="10">
                  <c:v>5.4928695537127616</c:v>
                </c:pt>
                <c:pt idx="11">
                  <c:v>5.4998296758965672</c:v>
                </c:pt>
                <c:pt idx="12">
                  <c:v>5.5069484226568397</c:v>
                </c:pt>
                <c:pt idx="13">
                  <c:v>5.5143546843164239</c:v>
                </c:pt>
                <c:pt idx="14">
                  <c:v>5.5219813320242279</c:v>
                </c:pt>
                <c:pt idx="15">
                  <c:v>5.5299046388556352</c:v>
                </c:pt>
                <c:pt idx="16">
                  <c:v>5.5466093963579146</c:v>
                </c:pt>
                <c:pt idx="17">
                  <c:v>5.5604748093427681</c:v>
                </c:pt>
                <c:pt idx="18">
                  <c:v>5.5776752780109708</c:v>
                </c:pt>
                <c:pt idx="19">
                  <c:v>5.5967695450675699</c:v>
                </c:pt>
                <c:pt idx="20">
                  <c:v>5.6157673676519879</c:v>
                </c:pt>
                <c:pt idx="21">
                  <c:v>5.6385272288939188</c:v>
                </c:pt>
                <c:pt idx="22">
                  <c:v>5.6538783520615965</c:v>
                </c:pt>
                <c:pt idx="23">
                  <c:v>5.6689570235843298</c:v>
                </c:pt>
                <c:pt idx="24">
                  <c:v>5.6907290003352156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B70-40E0-A68B-DA0C1887A1C1}"/>
            </c:ext>
          </c:extLst>
        </c:ser>
        <c:ser>
          <c:idx val="5"/>
          <c:order val="5"/>
          <c:tx>
            <c:strRef>
              <c:f>Feuil1!$AI$29</c:f>
              <c:strCache>
                <c:ptCount val="1"/>
                <c:pt idx="0">
                  <c:v>MOX_62,5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Feuil1!$AI$30:$AI$54</c:f>
              <c:numCache>
                <c:formatCode>0.00E+00</c:formatCode>
                <c:ptCount val="25"/>
                <c:pt idx="0">
                  <c:v>5.4235525956150497</c:v>
                </c:pt>
                <c:pt idx="1">
                  <c:v>5.4289672709692747</c:v>
                </c:pt>
                <c:pt idx="2">
                  <c:v>5.4344887884458668</c:v>
                </c:pt>
                <c:pt idx="3">
                  <c:v>5.4401188673943075</c:v>
                </c:pt>
                <c:pt idx="4">
                  <c:v>5.4458792302908154</c:v>
                </c:pt>
                <c:pt idx="5">
                  <c:v>5.4517549239784895</c:v>
                </c:pt>
                <c:pt idx="6">
                  <c:v>5.4578132836660256</c:v>
                </c:pt>
                <c:pt idx="7">
                  <c:v>5.4639952989250142</c:v>
                </c:pt>
                <c:pt idx="8">
                  <c:v>5.470329316833384</c:v>
                </c:pt>
                <c:pt idx="9">
                  <c:v>5.476875693291138</c:v>
                </c:pt>
                <c:pt idx="10">
                  <c:v>5.4835809174181627</c:v>
                </c:pt>
                <c:pt idx="11">
                  <c:v>5.4905270091140714</c:v>
                </c:pt>
                <c:pt idx="12">
                  <c:v>5.49764879418648</c:v>
                </c:pt>
                <c:pt idx="13">
                  <c:v>5.5050572580257331</c:v>
                </c:pt>
                <c:pt idx="14">
                  <c:v>5.5126959504810902</c:v>
                </c:pt>
                <c:pt idx="15">
                  <c:v>5.5206123492998849</c:v>
                </c:pt>
                <c:pt idx="16">
                  <c:v>5.5373163003407582</c:v>
                </c:pt>
                <c:pt idx="17">
                  <c:v>5.5511653231591174</c:v>
                </c:pt>
                <c:pt idx="18">
                  <c:v>5.569019326812235</c:v>
                </c:pt>
                <c:pt idx="19">
                  <c:v>5.5886860452747911</c:v>
                </c:pt>
                <c:pt idx="20">
                  <c:v>5.6065516315846633</c:v>
                </c:pt>
                <c:pt idx="21">
                  <c:v>5.6279559605638259</c:v>
                </c:pt>
                <c:pt idx="22">
                  <c:v>5.6428240090461514</c:v>
                </c:pt>
                <c:pt idx="23">
                  <c:v>5.6577098703931874</c:v>
                </c:pt>
                <c:pt idx="24">
                  <c:v>5.6792642693652589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B70-40E0-A68B-DA0C1887A1C1}"/>
            </c:ext>
          </c:extLst>
        </c:ser>
        <c:ser>
          <c:idx val="6"/>
          <c:order val="6"/>
          <c:tx>
            <c:strRef>
              <c:f>Feuil1!$AJ$29</c:f>
              <c:strCache>
                <c:ptCount val="1"/>
                <c:pt idx="0">
                  <c:v>MOX_75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Feuil1!$AJ$30:$AJ$54</c:f>
              <c:numCache>
                <c:formatCode>0.00E+00</c:formatCode>
                <c:ptCount val="25"/>
                <c:pt idx="0">
                  <c:v>5.4143545908972124</c:v>
                </c:pt>
                <c:pt idx="1">
                  <c:v>5.4197501934099508</c:v>
                </c:pt>
                <c:pt idx="2">
                  <c:v>5.4252614727824753</c:v>
                </c:pt>
                <c:pt idx="3">
                  <c:v>5.4308817407611443</c:v>
                </c:pt>
                <c:pt idx="4">
                  <c:v>5.4366327929281848</c:v>
                </c:pt>
                <c:pt idx="5">
                  <c:v>5.4424968497815627</c:v>
                </c:pt>
                <c:pt idx="6">
                  <c:v>5.448546107431973</c:v>
                </c:pt>
                <c:pt idx="7">
                  <c:v>5.454715817205134</c:v>
                </c:pt>
                <c:pt idx="8">
                  <c:v>5.4610445545245137</c:v>
                </c:pt>
                <c:pt idx="9">
                  <c:v>5.4675845827441876</c:v>
                </c:pt>
                <c:pt idx="10">
                  <c:v>5.4742922811235637</c:v>
                </c:pt>
                <c:pt idx="11">
                  <c:v>5.4812243423315756</c:v>
                </c:pt>
                <c:pt idx="12">
                  <c:v>5.4883491657161194</c:v>
                </c:pt>
                <c:pt idx="13">
                  <c:v>5.4957598317350422</c:v>
                </c:pt>
                <c:pt idx="14">
                  <c:v>5.5034105689379542</c:v>
                </c:pt>
                <c:pt idx="15">
                  <c:v>5.5113200597441363</c:v>
                </c:pt>
                <c:pt idx="16">
                  <c:v>5.5280232043236026</c:v>
                </c:pt>
                <c:pt idx="17">
                  <c:v>5.5418558369754685</c:v>
                </c:pt>
                <c:pt idx="18">
                  <c:v>5.5603633756134991</c:v>
                </c:pt>
                <c:pt idx="19">
                  <c:v>5.5806025454820114</c:v>
                </c:pt>
                <c:pt idx="20">
                  <c:v>5.5973358955173396</c:v>
                </c:pt>
                <c:pt idx="21">
                  <c:v>5.6173846922337347</c:v>
                </c:pt>
                <c:pt idx="22">
                  <c:v>5.6317696660307055</c:v>
                </c:pt>
                <c:pt idx="23">
                  <c:v>5.6464627172020458</c:v>
                </c:pt>
                <c:pt idx="24">
                  <c:v>5.6677995383953004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B70-40E0-A68B-DA0C1887A1C1}"/>
            </c:ext>
          </c:extLst>
        </c:ser>
        <c:ser>
          <c:idx val="7"/>
          <c:order val="7"/>
          <c:tx>
            <c:strRef>
              <c:f>Feuil1!$AK$29</c:f>
              <c:strCache>
                <c:ptCount val="1"/>
                <c:pt idx="0">
                  <c:v>MOX_87,5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Feuil1!$AK$30:$AK$54</c:f>
              <c:numCache>
                <c:formatCode>0.00E+00</c:formatCode>
                <c:ptCount val="25"/>
                <c:pt idx="0">
                  <c:v>5.4051565861793742</c:v>
                </c:pt>
                <c:pt idx="1">
                  <c:v>5.4105331158506269</c:v>
                </c:pt>
                <c:pt idx="2">
                  <c:v>5.4160341571190838</c:v>
                </c:pt>
                <c:pt idx="3">
                  <c:v>5.4216446141279819</c:v>
                </c:pt>
                <c:pt idx="4">
                  <c:v>5.4273863555655524</c:v>
                </c:pt>
                <c:pt idx="5">
                  <c:v>5.4332387755846367</c:v>
                </c:pt>
                <c:pt idx="6">
                  <c:v>5.4392789311979195</c:v>
                </c:pt>
                <c:pt idx="7">
                  <c:v>5.4454363354852546</c:v>
                </c:pt>
                <c:pt idx="8">
                  <c:v>5.4517597922156433</c:v>
                </c:pt>
                <c:pt idx="9">
                  <c:v>5.4582934721972372</c:v>
                </c:pt>
                <c:pt idx="10">
                  <c:v>5.4650036448289647</c:v>
                </c:pt>
                <c:pt idx="11">
                  <c:v>5.4719216755490798</c:v>
                </c:pt>
                <c:pt idx="12">
                  <c:v>5.4790495372457597</c:v>
                </c:pt>
                <c:pt idx="13">
                  <c:v>5.4864624054443514</c:v>
                </c:pt>
                <c:pt idx="14">
                  <c:v>5.4941251873948165</c:v>
                </c:pt>
                <c:pt idx="15">
                  <c:v>5.502027770188386</c:v>
                </c:pt>
                <c:pt idx="16">
                  <c:v>5.5187301083064462</c:v>
                </c:pt>
                <c:pt idx="17">
                  <c:v>5.5325463507918178</c:v>
                </c:pt>
                <c:pt idx="18">
                  <c:v>5.5517074244147633</c:v>
                </c:pt>
                <c:pt idx="19">
                  <c:v>5.5725190456892317</c:v>
                </c:pt>
                <c:pt idx="20">
                  <c:v>5.5881201594500158</c:v>
                </c:pt>
                <c:pt idx="21">
                  <c:v>5.6068134239036418</c:v>
                </c:pt>
                <c:pt idx="22">
                  <c:v>5.6207153230152596</c:v>
                </c:pt>
                <c:pt idx="23">
                  <c:v>5.6352155640109025</c:v>
                </c:pt>
                <c:pt idx="24">
                  <c:v>5.6563348074253437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B70-40E0-A68B-DA0C1887A1C1}"/>
            </c:ext>
          </c:extLst>
        </c:ser>
        <c:ser>
          <c:idx val="8"/>
          <c:order val="8"/>
          <c:tx>
            <c:strRef>
              <c:f>Feuil1!$AL$29</c:f>
              <c:strCache>
                <c:ptCount val="1"/>
                <c:pt idx="0">
                  <c:v>MOX_100</c:v>
                </c:pt>
              </c:strCache>
            </c:strRef>
          </c:tx>
          <c:marker>
            <c:symbol val="none"/>
          </c:marker>
          <c:xVal>
            <c:numRef>
              <c:f>Feuil1!$AC$30:$AC$54</c:f>
              <c:numCache>
                <c:formatCode>General</c:formatCode>
                <c:ptCount val="25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2000</c:v>
                </c:pt>
                <c:pt idx="17">
                  <c:v>2150</c:v>
                </c:pt>
                <c:pt idx="18">
                  <c:v>2300</c:v>
                </c:pt>
                <c:pt idx="19">
                  <c:v>2450</c:v>
                </c:pt>
                <c:pt idx="20">
                  <c:v>2600</c:v>
                </c:pt>
                <c:pt idx="21">
                  <c:v>2800</c:v>
                </c:pt>
                <c:pt idx="22">
                  <c:v>2950</c:v>
                </c:pt>
                <c:pt idx="23">
                  <c:v>3100</c:v>
                </c:pt>
                <c:pt idx="24">
                  <c:v>3300</c:v>
                </c:pt>
              </c:numCache>
            </c:numRef>
          </c:xVal>
          <c:yVal>
            <c:numRef>
              <c:f>Feuil1!$AL$30:$AL$54</c:f>
              <c:numCache>
                <c:formatCode>0.00E+00</c:formatCode>
                <c:ptCount val="25"/>
                <c:pt idx="0">
                  <c:v>5.3959585814615361</c:v>
                </c:pt>
                <c:pt idx="1">
                  <c:v>5.4013160382913039</c:v>
                </c:pt>
                <c:pt idx="2">
                  <c:v>5.4068068414556922</c:v>
                </c:pt>
                <c:pt idx="3">
                  <c:v>5.4124074874948187</c:v>
                </c:pt>
                <c:pt idx="4">
                  <c:v>5.41813991820292</c:v>
                </c:pt>
                <c:pt idx="5">
                  <c:v>5.4239807013877108</c:v>
                </c:pt>
                <c:pt idx="6">
                  <c:v>5.430011754963866</c:v>
                </c:pt>
                <c:pt idx="7">
                  <c:v>5.4361568537653744</c:v>
                </c:pt>
                <c:pt idx="8">
                  <c:v>5.4424750299067739</c:v>
                </c:pt>
                <c:pt idx="9">
                  <c:v>5.4490023616502867</c:v>
                </c:pt>
                <c:pt idx="10">
                  <c:v>5.4557150085343666</c:v>
                </c:pt>
                <c:pt idx="11">
                  <c:v>5.4626190087665831</c:v>
                </c:pt>
                <c:pt idx="12">
                  <c:v>5.4697499087753991</c:v>
                </c:pt>
                <c:pt idx="13">
                  <c:v>5.4771649791536605</c:v>
                </c:pt>
                <c:pt idx="14">
                  <c:v>5.4848398058516796</c:v>
                </c:pt>
                <c:pt idx="15">
                  <c:v>5.4927354806326365</c:v>
                </c:pt>
                <c:pt idx="16">
                  <c:v>5.5094370122892897</c:v>
                </c:pt>
                <c:pt idx="17">
                  <c:v>5.5232368646081671</c:v>
                </c:pt>
                <c:pt idx="18">
                  <c:v>5.5430514732160265</c:v>
                </c:pt>
                <c:pt idx="19">
                  <c:v>5.5644355458964521</c:v>
                </c:pt>
                <c:pt idx="20">
                  <c:v>5.5789044233826912</c:v>
                </c:pt>
                <c:pt idx="21">
                  <c:v>5.5962421555735498</c:v>
                </c:pt>
                <c:pt idx="22">
                  <c:v>5.6096609799998145</c:v>
                </c:pt>
                <c:pt idx="23">
                  <c:v>5.623968410819761</c:v>
                </c:pt>
                <c:pt idx="24">
                  <c:v>5.6448700764553861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B70-40E0-A68B-DA0C1887A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609344"/>
        <c:axId val="345610880"/>
      </c:scatterChart>
      <c:valAx>
        <c:axId val="345609344"/>
        <c:scaling>
          <c:orientation val="minMax"/>
          <c:max val="33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345610880"/>
        <c:crosses val="autoZero"/>
        <c:crossBetween val="midCat"/>
      </c:valAx>
      <c:valAx>
        <c:axId val="34561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5609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Feuil1!$AC$61</c:f>
              <c:strCache>
                <c:ptCount val="1"/>
                <c:pt idx="0">
                  <c:v>300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Feuil1!$AE$61:$AK$61</c:f>
              <c:numCache>
                <c:formatCode>0.00E+00</c:formatCode>
                <c:ptCount val="7"/>
                <c:pt idx="0">
                  <c:v>4.8294874363582468E-3</c:v>
                </c:pt>
                <c:pt idx="1">
                  <c:v>6.3482657154094492E-3</c:v>
                </c:pt>
                <c:pt idx="2">
                  <c:v>8.4368362370473796E-3</c:v>
                </c:pt>
                <c:pt idx="3">
                  <c:v>9.0056085051872653E-3</c:v>
                </c:pt>
                <c:pt idx="4">
                  <c:v>8.5874970657986178E-3</c:v>
                </c:pt>
                <c:pt idx="5">
                  <c:v>6.7497524009397071E-3</c:v>
                </c:pt>
                <c:pt idx="6">
                  <c:v>3.8921735432712089E-3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1C-4FE1-A392-D0DCDA9389B9}"/>
            </c:ext>
          </c:extLst>
        </c:ser>
        <c:ser>
          <c:idx val="1"/>
          <c:order val="1"/>
          <c:tx>
            <c:strRef>
              <c:f>Feuil1!$AC$62</c:f>
              <c:strCache>
                <c:ptCount val="1"/>
                <c:pt idx="0">
                  <c:v>400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Feuil1!$AE$62:$AK$62</c:f>
              <c:numCache>
                <c:formatCode>0.00E+00</c:formatCode>
                <c:ptCount val="7"/>
                <c:pt idx="0">
                  <c:v>3.7130231130422468E-3</c:v>
                </c:pt>
                <c:pt idx="1">
                  <c:v>6.8919299794625534E-3</c:v>
                </c:pt>
                <c:pt idx="2">
                  <c:v>8.4335293967676191E-3</c:v>
                </c:pt>
                <c:pt idx="3">
                  <c:v>9.1399028031248792E-3</c:v>
                </c:pt>
                <c:pt idx="4">
                  <c:v>8.58402608195169E-3</c:v>
                </c:pt>
                <c:pt idx="5">
                  <c:v>7.0256591183590934E-3</c:v>
                </c:pt>
                <c:pt idx="6">
                  <c:v>4.4503290900763087E-3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1C-4FE1-A392-D0DCDA9389B9}"/>
            </c:ext>
          </c:extLst>
        </c:ser>
        <c:ser>
          <c:idx val="2"/>
          <c:order val="2"/>
          <c:tx>
            <c:strRef>
              <c:f>Feuil1!$AC$63</c:f>
              <c:strCache>
                <c:ptCount val="1"/>
                <c:pt idx="0">
                  <c:v>500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Feuil1!$AE$63:$AK$63</c:f>
              <c:numCache>
                <c:formatCode>0.00E+00</c:formatCode>
                <c:ptCount val="7"/>
                <c:pt idx="0">
                  <c:v>3.9616421202174614E-3</c:v>
                </c:pt>
                <c:pt idx="1">
                  <c:v>7.6633293834990138E-3</c:v>
                </c:pt>
                <c:pt idx="2">
                  <c:v>8.7802157205914833E-3</c:v>
                </c:pt>
                <c:pt idx="3">
                  <c:v>9.3328273821863122E-3</c:v>
                </c:pt>
                <c:pt idx="4">
                  <c:v>8.8995587660453592E-3</c:v>
                </c:pt>
                <c:pt idx="5">
                  <c:v>7.4662222454239457E-3</c:v>
                </c:pt>
                <c:pt idx="6">
                  <c:v>4.1819997046914706E-3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41C-4FE1-A392-D0DCDA9389B9}"/>
            </c:ext>
          </c:extLst>
        </c:ser>
        <c:ser>
          <c:idx val="3"/>
          <c:order val="3"/>
          <c:tx>
            <c:strRef>
              <c:f>Feuil1!$AC$64</c:f>
              <c:strCache>
                <c:ptCount val="1"/>
                <c:pt idx="0">
                  <c:v>600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Feuil1!$AE$64:$AK$64</c:f>
              <c:numCache>
                <c:formatCode>0.00E+00</c:formatCode>
                <c:ptCount val="7"/>
                <c:pt idx="0">
                  <c:v>4.4779255325435733E-3</c:v>
                </c:pt>
                <c:pt idx="1">
                  <c:v>7.481010767988616E-3</c:v>
                </c:pt>
                <c:pt idx="2">
                  <c:v>9.1239157336104187E-3</c:v>
                </c:pt>
                <c:pt idx="3">
                  <c:v>9.9341765574090923E-3</c:v>
                </c:pt>
                <c:pt idx="4">
                  <c:v>9.487362764536364E-3</c:v>
                </c:pt>
                <c:pt idx="5">
                  <c:v>7.4886091318426698E-3</c:v>
                </c:pt>
                <c:pt idx="6">
                  <c:v>4.4707663651609277E-3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41C-4FE1-A392-D0DCDA9389B9}"/>
            </c:ext>
          </c:extLst>
        </c:ser>
        <c:ser>
          <c:idx val="4"/>
          <c:order val="4"/>
          <c:tx>
            <c:strRef>
              <c:f>Feuil1!$AC$65</c:f>
              <c:strCache>
                <c:ptCount val="1"/>
                <c:pt idx="0">
                  <c:v>700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Feuil1!$AE$65:$AK$65</c:f>
              <c:numCache>
                <c:formatCode>0.00E+00</c:formatCode>
                <c:ptCount val="7"/>
                <c:pt idx="0">
                  <c:v>4.3186661405446069E-3</c:v>
                </c:pt>
                <c:pt idx="1">
                  <c:v>7.5690632252424089E-3</c:v>
                </c:pt>
                <c:pt idx="2">
                  <c:v>9.3287042163692976E-3</c:v>
                </c:pt>
                <c:pt idx="3">
                  <c:v>1.0530623198833964E-2</c:v>
                </c:pt>
                <c:pt idx="4">
                  <c:v>9.9332982691436623E-3</c:v>
                </c:pt>
                <c:pt idx="5">
                  <c:v>7.9234273719622147E-3</c:v>
                </c:pt>
                <c:pt idx="6">
                  <c:v>4.8957354423369301E-3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41C-4FE1-A392-D0DCDA9389B9}"/>
            </c:ext>
          </c:extLst>
        </c:ser>
        <c:ser>
          <c:idx val="8"/>
          <c:order val="5"/>
          <c:tx>
            <c:strRef>
              <c:f>Feuil1!$AC$69</c:f>
              <c:strCache>
                <c:ptCount val="1"/>
                <c:pt idx="0">
                  <c:v>1100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Feuil1!$AE$69:$AK$69</c:f>
              <c:numCache>
                <c:formatCode>0.00E+00</c:formatCode>
                <c:ptCount val="7"/>
                <c:pt idx="0">
                  <c:v>5.7941270006814909E-3</c:v>
                </c:pt>
                <c:pt idx="1">
                  <c:v>1.0275853167173121E-2</c:v>
                </c:pt>
                <c:pt idx="2">
                  <c:v>1.2488921203239746E-2</c:v>
                </c:pt>
                <c:pt idx="3">
                  <c:v>1.3610928004234999E-2</c:v>
                </c:pt>
                <c:pt idx="4">
                  <c:v>1.2273467677705123E-2</c:v>
                </c:pt>
                <c:pt idx="5">
                  <c:v>1.0071158345201966E-2</c:v>
                </c:pt>
                <c:pt idx="6">
                  <c:v>6.1716496898057225E-3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41C-4FE1-A392-D0DCDA9389B9}"/>
            </c:ext>
          </c:extLst>
        </c:ser>
        <c:ser>
          <c:idx val="9"/>
          <c:order val="6"/>
          <c:tx>
            <c:strRef>
              <c:f>Feuil1!$AC$70</c:f>
              <c:strCache>
                <c:ptCount val="1"/>
                <c:pt idx="0">
                  <c:v>1200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Feuil1!$AE$70:$AK$70</c:f>
              <c:numCache>
                <c:formatCode>0.00E+00</c:formatCode>
                <c:ptCount val="7"/>
                <c:pt idx="0">
                  <c:v>6.1582665103144321E-3</c:v>
                </c:pt>
                <c:pt idx="1">
                  <c:v>1.0745669370320145E-2</c:v>
                </c:pt>
                <c:pt idx="2">
                  <c:v>1.2805440845975119E-2</c:v>
                </c:pt>
                <c:pt idx="3">
                  <c:v>1.3909197753209382E-2</c:v>
                </c:pt>
                <c:pt idx="4">
                  <c:v>1.3369361271102871E-2</c:v>
                </c:pt>
                <c:pt idx="5">
                  <c:v>1.0755199402791219E-2</c:v>
                </c:pt>
                <c:pt idx="6">
                  <c:v>6.0355657678542174E-3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41C-4FE1-A392-D0DCDA9389B9}"/>
            </c:ext>
          </c:extLst>
        </c:ser>
        <c:ser>
          <c:idx val="10"/>
          <c:order val="7"/>
          <c:tx>
            <c:strRef>
              <c:f>Feuil1!$AC$71</c:f>
              <c:strCache>
                <c:ptCount val="1"/>
                <c:pt idx="0">
                  <c:v>1300</c:v>
                </c:pt>
              </c:strCache>
            </c:strRef>
          </c:tx>
          <c:marker>
            <c:symbol val="none"/>
          </c:marker>
          <c:xVal>
            <c:numRef>
              <c:f>Feuil1!$AE$59:$AK$59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</c:numCache>
            </c:numRef>
          </c:xVal>
          <c:yVal>
            <c:numRef>
              <c:f>Feuil1!$AE$71:$AK$71</c:f>
              <c:numCache>
                <c:formatCode>0.00E+00</c:formatCode>
                <c:ptCount val="7"/>
                <c:pt idx="0">
                  <c:v>7.9468684882192334E-3</c:v>
                </c:pt>
                <c:pt idx="1">
                  <c:v>9.4523366610156749E-3</c:v>
                </c:pt>
                <c:pt idx="2">
                  <c:v>1.4390040176429178E-2</c:v>
                </c:pt>
                <c:pt idx="3">
                  <c:v>1.4930316702720988E-2</c:v>
                </c:pt>
                <c:pt idx="4">
                  <c:v>1.4498337105352256E-2</c:v>
                </c:pt>
                <c:pt idx="5">
                  <c:v>1.2270320005056621E-2</c:v>
                </c:pt>
                <c:pt idx="6">
                  <c:v>6.862753115087836E-3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41C-4FE1-A392-D0DCDA938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656320"/>
        <c:axId val="345666304"/>
      </c:scatterChart>
      <c:valAx>
        <c:axId val="3456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5666304"/>
        <c:crosses val="autoZero"/>
        <c:crossBetween val="midCat"/>
      </c:valAx>
      <c:valAx>
        <c:axId val="34566630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34565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297179</xdr:colOff>
      <xdr:row>19</xdr:row>
      <xdr:rowOff>13335</xdr:rowOff>
    </xdr:from>
    <xdr:to>
      <xdr:col>13</xdr:col>
      <xdr:colOff>752474</xdr:colOff>
      <xdr:row>37</xdr:row>
      <xdr:rowOff>28575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302895</xdr:colOff>
      <xdr:row>37</xdr:row>
      <xdr:rowOff>144779</xdr:rowOff>
    </xdr:from>
    <xdr:to>
      <xdr:col>14</xdr:col>
      <xdr:colOff>57150</xdr:colOff>
      <xdr:row>52</xdr:row>
      <xdr:rowOff>116205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139</xdr:row>
      <xdr:rowOff>161925</xdr:rowOff>
    </xdr:from>
    <xdr:to>
      <xdr:col>13</xdr:col>
      <xdr:colOff>742949</xdr:colOff>
      <xdr:row>159</xdr:row>
      <xdr:rowOff>38100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400050</xdr:colOff>
      <xdr:row>98</xdr:row>
      <xdr:rowOff>85724</xdr:rowOff>
    </xdr:from>
    <xdr:to>
      <xdr:col>13</xdr:col>
      <xdr:colOff>755374</xdr:colOff>
      <xdr:row>115</xdr:row>
      <xdr:rowOff>92764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209550</xdr:colOff>
      <xdr:row>53</xdr:row>
      <xdr:rowOff>185736</xdr:rowOff>
    </xdr:from>
    <xdr:to>
      <xdr:col>13</xdr:col>
      <xdr:colOff>485775</xdr:colOff>
      <xdr:row>70</xdr:row>
      <xdr:rowOff>114299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384809</xdr:colOff>
      <xdr:row>1</xdr:row>
      <xdr:rowOff>55245</xdr:rowOff>
    </xdr:from>
    <xdr:to>
      <xdr:col>14</xdr:col>
      <xdr:colOff>97154</xdr:colOff>
      <xdr:row>18</xdr:row>
      <xdr:rowOff>156210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221351</xdr:colOff>
      <xdr:row>66</xdr:row>
      <xdr:rowOff>139976</xdr:rowOff>
    </xdr:from>
    <xdr:to>
      <xdr:col>32</xdr:col>
      <xdr:colOff>564046</xdr:colOff>
      <xdr:row>88</xdr:row>
      <xdr:rowOff>54251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173975</xdr:colOff>
      <xdr:row>30</xdr:row>
      <xdr:rowOff>155713</xdr:rowOff>
    </xdr:from>
    <xdr:to>
      <xdr:col>31</xdr:col>
      <xdr:colOff>124239</xdr:colOff>
      <xdr:row>50</xdr:row>
      <xdr:rowOff>2981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140183</xdr:colOff>
      <xdr:row>48</xdr:row>
      <xdr:rowOff>86966</xdr:rowOff>
    </xdr:from>
    <xdr:to>
      <xdr:col>32</xdr:col>
      <xdr:colOff>80549</xdr:colOff>
      <xdr:row>63</xdr:row>
      <xdr:rowOff>1242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71</xdr:row>
      <xdr:rowOff>176212</xdr:rowOff>
    </xdr:from>
    <xdr:to>
      <xdr:col>13</xdr:col>
      <xdr:colOff>590550</xdr:colOff>
      <xdr:row>89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308943</xdr:colOff>
      <xdr:row>108</xdr:row>
      <xdr:rowOff>69159</xdr:rowOff>
    </xdr:from>
    <xdr:to>
      <xdr:col>28</xdr:col>
      <xdr:colOff>35617</xdr:colOff>
      <xdr:row>136</xdr:row>
      <xdr:rowOff>97734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400</xdr:row>
      <xdr:rowOff>190499</xdr:rowOff>
    </xdr:from>
    <xdr:to>
      <xdr:col>5</xdr:col>
      <xdr:colOff>538370</xdr:colOff>
      <xdr:row>417</xdr:row>
      <xdr:rowOff>57979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362</xdr:row>
      <xdr:rowOff>160681</xdr:rowOff>
    </xdr:from>
    <xdr:to>
      <xdr:col>6</xdr:col>
      <xdr:colOff>41412</xdr:colOff>
      <xdr:row>378</xdr:row>
      <xdr:rowOff>190499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429</xdr:row>
      <xdr:rowOff>185530</xdr:rowOff>
    </xdr:from>
    <xdr:to>
      <xdr:col>6</xdr:col>
      <xdr:colOff>546652</xdr:colOff>
      <xdr:row>452</xdr:row>
      <xdr:rowOff>8281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513522</xdr:colOff>
      <xdr:row>296</xdr:row>
      <xdr:rowOff>57979</xdr:rowOff>
    </xdr:from>
    <xdr:to>
      <xdr:col>11</xdr:col>
      <xdr:colOff>74544</xdr:colOff>
      <xdr:row>323</xdr:row>
      <xdr:rowOff>124242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231913</xdr:colOff>
      <xdr:row>245</xdr:row>
      <xdr:rowOff>8283</xdr:rowOff>
    </xdr:from>
    <xdr:to>
      <xdr:col>13</xdr:col>
      <xdr:colOff>231912</xdr:colOff>
      <xdr:row>263</xdr:row>
      <xdr:rowOff>51146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687456</xdr:colOff>
      <xdr:row>180</xdr:row>
      <xdr:rowOff>74544</xdr:rowOff>
    </xdr:from>
    <xdr:to>
      <xdr:col>14</xdr:col>
      <xdr:colOff>20705</xdr:colOff>
      <xdr:row>201</xdr:row>
      <xdr:rowOff>179319</xdr:rowOff>
    </xdr:to>
    <xdr:graphicFrame macro="">
      <xdr:nvGraphicFramePr>
        <xdr:cNvPr id="25" name="Graphiqu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488674</xdr:colOff>
      <xdr:row>222</xdr:row>
      <xdr:rowOff>124239</xdr:rowOff>
    </xdr:from>
    <xdr:to>
      <xdr:col>13</xdr:col>
      <xdr:colOff>612498</xdr:colOff>
      <xdr:row>242</xdr:row>
      <xdr:rowOff>138527</xdr:rowOff>
    </xdr:to>
    <xdr:graphicFrame macro="">
      <xdr:nvGraphicFramePr>
        <xdr:cNvPr id="26" name="Graphiqu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0.30625</cdr:x>
      <cdr:y>0.80729</cdr:y>
    </cdr:from>
    <cdr:to>
      <cdr:x>0.74792</cdr:x>
      <cdr:y>0.93229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00176" y="2214563"/>
          <a:ext cx="20193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0.26042</cdr:x>
      <cdr:y>0.84896</cdr:y>
    </cdr:from>
    <cdr:to>
      <cdr:x>0.62083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90624" y="2328864"/>
          <a:ext cx="1647825" cy="414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2400" b="1">
              <a:latin typeface="Times New Roman" panose="02020603050405020304" pitchFamily="18" charset="0"/>
              <a:cs typeface="Times New Roman" panose="02020603050405020304" pitchFamily="18" charset="0"/>
            </a:rPr>
            <a:t>Enthalpie </a:t>
          </a:r>
          <a:r>
            <a:rPr lang="fr-FR" sz="1600" b="1">
              <a:latin typeface="Times New Roman" panose="02020603050405020304" pitchFamily="18" charset="0"/>
              <a:cs typeface="Times New Roman" panose="02020603050405020304" pitchFamily="18" charset="0"/>
            </a:rPr>
            <a:t>(J,mol-1)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0.43064</cdr:x>
      <cdr:y>0.0302</cdr:y>
    </cdr:from>
    <cdr:to>
      <cdr:x>0.6871</cdr:x>
      <cdr:y>0.08526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3174" y="161926"/>
          <a:ext cx="15144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Times New Roman" panose="02020603050405020304" pitchFamily="18" charset="0"/>
              <a:cs typeface="Times New Roman" panose="02020603050405020304" pitchFamily="18" charset="0"/>
            </a:rPr>
            <a:t>Cp</a:t>
          </a:r>
          <a:r>
            <a:rPr lang="fr-F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fr-FR" sz="1100" b="1">
              <a:latin typeface="Times New Roman" panose="02020603050405020304" pitchFamily="18" charset="0"/>
              <a:cs typeface="Times New Roman" panose="02020603050405020304" pitchFamily="18" charset="0"/>
            </a:rPr>
            <a:t>(J,mol-1,k-1)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0.23327</cdr:x>
      <cdr:y>0.03191</cdr:y>
    </cdr:from>
    <cdr:to>
      <cdr:x>0.57554</cdr:x>
      <cdr:y>0.17367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74237" y="94342"/>
          <a:ext cx="1576198" cy="419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>
              <a:solidFill>
                <a:srgbClr val="FF0000"/>
              </a:solidFill>
            </a:rPr>
            <a:t>∆H</a:t>
          </a:r>
          <a:r>
            <a:rPr lang="fr-FR" sz="1600" b="1" baseline="-25000">
              <a:solidFill>
                <a:srgbClr val="FF0000"/>
              </a:solidFill>
            </a:rPr>
            <a:t>cal</a:t>
          </a:r>
          <a:r>
            <a:rPr lang="fr-FR" sz="1600" b="1">
              <a:solidFill>
                <a:srgbClr val="FF0000"/>
              </a:solidFill>
            </a:rPr>
            <a:t> (J,mol-1)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0.3157</cdr:x>
      <cdr:y>0.02045</cdr:y>
    </cdr:from>
    <cdr:to>
      <cdr:x>0.61376</cdr:x>
      <cdr:y>0.16039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82587" y="62949"/>
          <a:ext cx="1399762" cy="430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>
              <a:solidFill>
                <a:srgbClr val="FF0000"/>
              </a:solidFill>
            </a:rPr>
            <a:t>∆H</a:t>
          </a:r>
          <a:r>
            <a:rPr lang="fr-FR" sz="1600" b="1" baseline="-25000">
              <a:solidFill>
                <a:srgbClr val="FF0000"/>
              </a:solidFill>
            </a:rPr>
            <a:t>fit</a:t>
          </a:r>
          <a:r>
            <a:rPr lang="fr-FR" sz="1600" b="1">
              <a:solidFill>
                <a:srgbClr val="FF0000"/>
              </a:solidFill>
            </a:rPr>
            <a:t> (J,mol-1)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0.19231</cdr:x>
      <cdr:y>0.08804</cdr:y>
    </cdr:from>
    <cdr:to>
      <cdr:x>0.60897</cdr:x>
      <cdr:y>0.25326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78548990-E261-4BE5-9B3A-F067A88C0656}"/>
            </a:ext>
          </a:extLst>
        </cdr:cNvPr>
        <cdr:cNvSpPr txBox="1"/>
      </cdr:nvSpPr>
      <cdr:spPr>
        <a:xfrm xmlns:a="http://schemas.openxmlformats.org/drawingml/2006/main">
          <a:off x="914400" y="231458"/>
          <a:ext cx="198120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Coef Comp </a:t>
          </a:r>
          <a:r>
            <a:rPr lang="en-GB" sz="1100" b="1">
              <a:latin typeface="Times New Roman" panose="02020603050405020304" pitchFamily="18" charset="0"/>
              <a:cs typeface="Times New Roman" panose="02020603050405020304" pitchFamily="18" charset="0"/>
            </a:rPr>
            <a:t>(Mpa-1)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0.21855</cdr:x>
      <cdr:y>0.06864</cdr:y>
    </cdr:from>
    <cdr:to>
      <cdr:x>0.58554</cdr:x>
      <cdr:y>0.2276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4B343761-CE88-4E19-92B4-1476AA2B4CDF}"/>
            </a:ext>
          </a:extLst>
        </cdr:cNvPr>
        <cdr:cNvSpPr txBox="1"/>
      </cdr:nvSpPr>
      <cdr:spPr>
        <a:xfrm xmlns:a="http://schemas.openxmlformats.org/drawingml/2006/main">
          <a:off x="1039178" y="180975"/>
          <a:ext cx="174498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Cp (</a:t>
          </a:r>
          <a:r>
            <a:rPr lang="en-GB" sz="1100" b="1">
              <a:latin typeface="Times New Roman" panose="02020603050405020304" pitchFamily="18" charset="0"/>
              <a:cs typeface="Times New Roman" panose="02020603050405020304" pitchFamily="18" charset="0"/>
            </a:rPr>
            <a:t>J,mol-1,K-1</a:t>
          </a:r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0.27604</cdr:x>
      <cdr:y>0.09891</cdr:y>
    </cdr:from>
    <cdr:to>
      <cdr:x>0.74079</cdr:x>
      <cdr:y>0.24964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7464FA85-61F1-43D9-89EB-FAEB08BC3DDB}"/>
            </a:ext>
          </a:extLst>
        </cdr:cNvPr>
        <cdr:cNvSpPr txBox="1"/>
      </cdr:nvSpPr>
      <cdr:spPr>
        <a:xfrm xmlns:a="http://schemas.openxmlformats.org/drawingml/2006/main">
          <a:off x="1312545" y="260033"/>
          <a:ext cx="2209800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Bulk Modulus </a:t>
          </a:r>
          <a:r>
            <a:rPr lang="en-GB" sz="1100" b="1">
              <a:latin typeface="Times New Roman" panose="02020603050405020304" pitchFamily="18" charset="0"/>
              <a:cs typeface="Times New Roman" panose="02020603050405020304" pitchFamily="18" charset="0"/>
            </a:rPr>
            <a:t>(Gpa)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100012</xdr:rowOff>
    </xdr:from>
    <xdr:to>
      <xdr:col>15</xdr:col>
      <xdr:colOff>123825</xdr:colOff>
      <xdr:row>17</xdr:row>
      <xdr:rowOff>176212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18</xdr:row>
      <xdr:rowOff>80962</xdr:rowOff>
    </xdr:from>
    <xdr:to>
      <xdr:col>15</xdr:col>
      <xdr:colOff>266700</xdr:colOff>
      <xdr:row>32</xdr:row>
      <xdr:rowOff>157162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327660</xdr:colOff>
      <xdr:row>38</xdr:row>
      <xdr:rowOff>105727</xdr:rowOff>
    </xdr:from>
    <xdr:to>
      <xdr:col>15</xdr:col>
      <xdr:colOff>327660</xdr:colOff>
      <xdr:row>53</xdr:row>
      <xdr:rowOff>952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689610</xdr:colOff>
      <xdr:row>57</xdr:row>
      <xdr:rowOff>10477</xdr:rowOff>
    </xdr:from>
    <xdr:to>
      <xdr:col>14</xdr:col>
      <xdr:colOff>689610</xdr:colOff>
      <xdr:row>71</xdr:row>
      <xdr:rowOff>79057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190499</xdr:colOff>
      <xdr:row>80</xdr:row>
      <xdr:rowOff>109537</xdr:rowOff>
    </xdr:from>
    <xdr:to>
      <xdr:col>14</xdr:col>
      <xdr:colOff>657224</xdr:colOff>
      <xdr:row>96</xdr:row>
      <xdr:rowOff>161925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19050</xdr:rowOff>
    </xdr:from>
    <xdr:to>
      <xdr:col>10</xdr:col>
      <xdr:colOff>266700</xdr:colOff>
      <xdr:row>18</xdr:row>
      <xdr:rowOff>57150</xdr:rowOff>
    </xdr:to>
    <xdr:graphicFrame macro="">
      <xdr:nvGraphicFramePr>
        <xdr:cNvPr id="2" name="Graphique 1" title="Nombre de Pu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704850</xdr:colOff>
      <xdr:row>7</xdr:row>
      <xdr:rowOff>38100</xdr:rowOff>
    </xdr:from>
    <xdr:to>
      <xdr:col>16</xdr:col>
      <xdr:colOff>276224</xdr:colOff>
      <xdr:row>22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</cdr:x>
      <cdr:y>0.0025</cdr:y>
    </cdr:from>
    <cdr:to>
      <cdr:x>0.67385</cdr:x>
      <cdr:y>0.10006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A2433F50-8F45-47A3-8A5A-85D3CCEB9EC6}"/>
            </a:ext>
          </a:extLst>
        </cdr:cNvPr>
        <cdr:cNvSpPr txBox="1"/>
      </cdr:nvSpPr>
      <cdr:spPr>
        <a:xfrm xmlns:a="http://schemas.openxmlformats.org/drawingml/2006/main">
          <a:off x="1760220" y="7620"/>
          <a:ext cx="15163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Vegard's Law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733425</xdr:colOff>
      <xdr:row>4</xdr:row>
      <xdr:rowOff>184785</xdr:rowOff>
    </xdr:from>
    <xdr:to>
      <xdr:col>20</xdr:col>
      <xdr:colOff>550545</xdr:colOff>
      <xdr:row>19</xdr:row>
      <xdr:rowOff>184785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319086</xdr:colOff>
      <xdr:row>23</xdr:row>
      <xdr:rowOff>38101</xdr:rowOff>
    </xdr:from>
    <xdr:to>
      <xdr:col>20</xdr:col>
      <xdr:colOff>57149</xdr:colOff>
      <xdr:row>47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619125</xdr:colOff>
      <xdr:row>23</xdr:row>
      <xdr:rowOff>66675</xdr:rowOff>
    </xdr:from>
    <xdr:to>
      <xdr:col>17</xdr:col>
      <xdr:colOff>514350</xdr:colOff>
      <xdr:row>24</xdr:row>
      <xdr:rowOff>152400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11287125" y="4448175"/>
          <a:ext cx="21812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Enthalpie de melange(J,mol-1)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551496</xdr:colOff>
      <xdr:row>40</xdr:row>
      <xdr:rowOff>133350</xdr:rowOff>
    </xdr:from>
    <xdr:to>
      <xdr:col>11</xdr:col>
      <xdr:colOff>281939</xdr:colOff>
      <xdr:row>59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562927</xdr:colOff>
      <xdr:row>12</xdr:row>
      <xdr:rowOff>128587</xdr:rowOff>
    </xdr:from>
    <xdr:to>
      <xdr:col>9</xdr:col>
      <xdr:colOff>562927</xdr:colOff>
      <xdr:row>27</xdr:row>
      <xdr:rowOff>14287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300037</xdr:colOff>
      <xdr:row>27</xdr:row>
      <xdr:rowOff>171450</xdr:rowOff>
    </xdr:from>
    <xdr:to>
      <xdr:col>10</xdr:col>
      <xdr:colOff>300037</xdr:colOff>
      <xdr:row>42</xdr:row>
      <xdr:rowOff>57150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554355</xdr:colOff>
      <xdr:row>114</xdr:row>
      <xdr:rowOff>175260</xdr:rowOff>
    </xdr:from>
    <xdr:to>
      <xdr:col>20</xdr:col>
      <xdr:colOff>173355</xdr:colOff>
      <xdr:row>137</xdr:row>
      <xdr:rowOff>106680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414337</xdr:colOff>
      <xdr:row>61</xdr:row>
      <xdr:rowOff>133350</xdr:rowOff>
    </xdr:from>
    <xdr:to>
      <xdr:col>19</xdr:col>
      <xdr:colOff>414337</xdr:colOff>
      <xdr:row>76</xdr:row>
      <xdr:rowOff>19050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138111</xdr:colOff>
      <xdr:row>54</xdr:row>
      <xdr:rowOff>66674</xdr:rowOff>
    </xdr:from>
    <xdr:to>
      <xdr:col>22</xdr:col>
      <xdr:colOff>714375</xdr:colOff>
      <xdr:row>85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209551</xdr:colOff>
      <xdr:row>5</xdr:row>
      <xdr:rowOff>57149</xdr:rowOff>
    </xdr:from>
    <xdr:to>
      <xdr:col>21</xdr:col>
      <xdr:colOff>695325</xdr:colOff>
      <xdr:row>37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404812</xdr:colOff>
      <xdr:row>84</xdr:row>
      <xdr:rowOff>76200</xdr:rowOff>
    </xdr:from>
    <xdr:to>
      <xdr:col>23</xdr:col>
      <xdr:colOff>133350</xdr:colOff>
      <xdr:row>117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10885</xdr:colOff>
      <xdr:row>141</xdr:row>
      <xdr:rowOff>20410</xdr:rowOff>
    </xdr:from>
    <xdr:to>
      <xdr:col>29</xdr:col>
      <xdr:colOff>277586</xdr:colOff>
      <xdr:row>177</xdr:row>
      <xdr:rowOff>96611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204107</xdr:colOff>
      <xdr:row>157</xdr:row>
      <xdr:rowOff>84365</xdr:rowOff>
    </xdr:from>
    <xdr:to>
      <xdr:col>29</xdr:col>
      <xdr:colOff>340178</xdr:colOff>
      <xdr:row>191</xdr:row>
      <xdr:rowOff>81643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0.17659</cdr:x>
      <cdr:y>0.04343</cdr:y>
    </cdr:from>
    <cdr:to>
      <cdr:x>0.42531</cdr:x>
      <cdr:y>0.2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05C660DF-30C7-46DB-B14C-E56E61BAF485}"/>
            </a:ext>
          </a:extLst>
        </cdr:cNvPr>
        <cdr:cNvSpPr txBox="1"/>
      </cdr:nvSpPr>
      <cdr:spPr>
        <a:xfrm xmlns:a="http://schemas.openxmlformats.org/drawingml/2006/main">
          <a:off x="898524" y="117475"/>
          <a:ext cx="1265555" cy="42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Vm(m3)</a:t>
          </a:r>
          <a:endParaRPr lang="fr-FR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GB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0.19692</cdr:x>
      <cdr:y>0.08165</cdr:y>
    </cdr:from>
    <cdr:to>
      <cdr:x>0.53506</cdr:x>
      <cdr:y>0.21171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99C66BA0-317C-412C-8424-6C7017AFECAA}"/>
            </a:ext>
          </a:extLst>
        </cdr:cNvPr>
        <cdr:cNvSpPr txBox="1"/>
      </cdr:nvSpPr>
      <cdr:spPr>
        <a:xfrm xmlns:a="http://schemas.openxmlformats.org/drawingml/2006/main">
          <a:off x="936308" y="215265"/>
          <a:ext cx="160782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Coef Exp</a:t>
          </a:r>
          <a:r>
            <a:rPr lang="en-GB" sz="1100" b="1">
              <a:latin typeface="Times New Roman" panose="02020603050405020304" pitchFamily="18" charset="0"/>
              <a:cs typeface="Times New Roman" panose="02020603050405020304" pitchFamily="18" charset="0"/>
            </a:rPr>
            <a:t>(k-1)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0.16464</cdr:x>
      <cdr:y>0.01227</cdr:y>
    </cdr:from>
    <cdr:to>
      <cdr:x>0.52215</cdr:x>
      <cdr:y>0.11043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2DB47DD0-06AF-40CE-A2DB-03F08B69516F}"/>
            </a:ext>
          </a:extLst>
        </cdr:cNvPr>
        <cdr:cNvSpPr txBox="1"/>
      </cdr:nvSpPr>
      <cdr:spPr>
        <a:xfrm xmlns:a="http://schemas.openxmlformats.org/drawingml/2006/main">
          <a:off x="800100" y="36195"/>
          <a:ext cx="173736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effectLst/>
              <a:latin typeface="+mn-lt"/>
              <a:ea typeface="+mn-ea"/>
              <a:cs typeface="+mn-cs"/>
            </a:rPr>
            <a:t>∆</a:t>
          </a:r>
          <a:r>
            <a:rPr lang="en-GB" sz="2000" b="1">
              <a:latin typeface="Times New Roman" panose="02020603050405020304" pitchFamily="18" charset="0"/>
              <a:cs typeface="Times New Roman" panose="02020603050405020304" pitchFamily="18" charset="0"/>
            </a:rPr>
            <a:t>H (J,mol-1)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0.26723</cdr:x>
      <cdr:y>0.10036</cdr:y>
    </cdr:from>
    <cdr:to>
      <cdr:x>0.41306</cdr:x>
      <cdr:y>0.19601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05C660DF-30C7-46DB-B14C-E56E61BAF485}"/>
            </a:ext>
          </a:extLst>
        </cdr:cNvPr>
        <cdr:cNvSpPr txBox="1"/>
      </cdr:nvSpPr>
      <cdr:spPr>
        <a:xfrm xmlns:a="http://schemas.openxmlformats.org/drawingml/2006/main">
          <a:off x="1270635" y="263843"/>
          <a:ext cx="69342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a(A)</a:t>
          </a:r>
        </a:p>
      </cdr:txBody>
    </cdr:sp>
  </cdr:relSizeAnchor>
  <cdr:relSizeAnchor xmlns:cdr="http://schemas.openxmlformats.org/drawingml/2006/chartDrawing">
    <cdr:from>
      <cdr:x>0.26723</cdr:x>
      <cdr:y>0.10036</cdr:y>
    </cdr:from>
    <cdr:to>
      <cdr:x>0.41306</cdr:x>
      <cdr:y>0.19601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05C660DF-30C7-46DB-B14C-E56E61BAF485}"/>
            </a:ext>
          </a:extLst>
        </cdr:cNvPr>
        <cdr:cNvSpPr txBox="1"/>
      </cdr:nvSpPr>
      <cdr:spPr>
        <a:xfrm xmlns:a="http://schemas.openxmlformats.org/drawingml/2006/main">
          <a:off x="1270635" y="263843"/>
          <a:ext cx="69342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a(A)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0.22492</cdr:x>
      <cdr:y>0.10238</cdr:y>
    </cdr:from>
    <cdr:to>
      <cdr:x>0.47555</cdr:x>
      <cdr:y>0.17619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C41C8AC1-3BE4-43D4-9278-9C5848999A0D}"/>
            </a:ext>
          </a:extLst>
        </cdr:cNvPr>
        <cdr:cNvSpPr txBox="1"/>
      </cdr:nvSpPr>
      <cdr:spPr>
        <a:xfrm xmlns:a="http://schemas.openxmlformats.org/drawingml/2006/main">
          <a:off x="1183006" y="327660"/>
          <a:ext cx="131826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0.26693</cdr:x>
      <cdr:y>0.07619</cdr:y>
    </cdr:from>
    <cdr:to>
      <cdr:x>0.46107</cdr:x>
      <cdr:y>0.19524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="" xmlns:a16="http://schemas.microsoft.com/office/drawing/2014/main" id="{5129528A-0E07-46B1-A229-FC2ABC5F7190}"/>
            </a:ext>
          </a:extLst>
        </cdr:cNvPr>
        <cdr:cNvSpPr txBox="1"/>
      </cdr:nvSpPr>
      <cdr:spPr>
        <a:xfrm xmlns:a="http://schemas.openxmlformats.org/drawingml/2006/main">
          <a:off x="1403986" y="243840"/>
          <a:ext cx="102108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∆a/a0</a:t>
          </a:r>
          <a:r>
            <a:rPr lang="en-GB" sz="11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(%)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0.21042</cdr:x>
      <cdr:y>0.04249</cdr:y>
    </cdr:from>
    <cdr:to>
      <cdr:x>0.71323</cdr:x>
      <cdr:y>0.11782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AE59547F-A734-41E5-BE84-2EA8BD789963}"/>
            </a:ext>
          </a:extLst>
        </cdr:cNvPr>
        <cdr:cNvSpPr txBox="1"/>
      </cdr:nvSpPr>
      <cdr:spPr>
        <a:xfrm xmlns:a="http://schemas.openxmlformats.org/drawingml/2006/main">
          <a:off x="1196233" y="174433"/>
          <a:ext cx="2858463" cy="309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%deviation from Vegard's Law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0.08153</cdr:x>
      <cdr:y>0</cdr:y>
    </cdr:from>
    <cdr:to>
      <cdr:x>0.54948</cdr:x>
      <cdr:y>0.12174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="" xmlns:a16="http://schemas.microsoft.com/office/drawing/2014/main" id="{A5E20565-34E5-4003-AE6A-5CDBA9E4EBCE}"/>
            </a:ext>
          </a:extLst>
        </cdr:cNvPr>
        <cdr:cNvSpPr txBox="1"/>
      </cdr:nvSpPr>
      <cdr:spPr>
        <a:xfrm xmlns:a="http://schemas.openxmlformats.org/drawingml/2006/main">
          <a:off x="387668" y="0"/>
          <a:ext cx="222504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>
              <a:latin typeface="Times New Roman" panose="02020603050405020304" pitchFamily="18" charset="0"/>
              <a:cs typeface="Times New Roman" panose="02020603050405020304" pitchFamily="18" charset="0"/>
            </a:rPr>
            <a:t>Kop Neemann rule (Vegard's Law)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2"/>
  <sheetViews>
    <sheetView tabSelected="1" zoomScale="115" zoomScaleNormal="115" workbookViewId="0">
      <selection activeCell="O33" sqref="O33"/>
    </sheetView>
  </sheetViews>
  <sheetFormatPr baseColWidth="10" defaultRowHeight="15.05" x14ac:dyDescent="0.3"/>
  <cols>
    <col min="2" max="3" width="12" bestFit="1" customWidth="1" collapsed="1"/>
    <col min="25" max="26" width="12" bestFit="1" customWidth="1" collapsed="1"/>
  </cols>
  <sheetData>
    <row r="1" spans="1:26" x14ac:dyDescent="0.3">
      <c r="D1" s="2" t="s">
        <v>1</v>
      </c>
      <c r="T1" s="6" t="s">
        <v>19</v>
      </c>
    </row>
    <row r="2" spans="1:26" ht="14.4" x14ac:dyDescent="0.3">
      <c r="A2" s="4"/>
    </row>
    <row r="3" spans="1:26" ht="14.4" x14ac:dyDescent="0.3">
      <c r="A3" s="3" t="s">
        <v>2</v>
      </c>
      <c r="B3" s="5" t="s">
        <v>3</v>
      </c>
      <c r="C3" s="5" t="s">
        <v>0</v>
      </c>
      <c r="D3" s="5" t="s">
        <v>15</v>
      </c>
      <c r="E3" s="5" t="s">
        <v>4</v>
      </c>
      <c r="F3" s="5" t="s">
        <v>5</v>
      </c>
      <c r="G3" s="5" t="s">
        <v>16</v>
      </c>
      <c r="O3" s="3" t="s">
        <v>2</v>
      </c>
      <c r="P3" s="7" t="s">
        <v>1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 t="s">
        <v>12</v>
      </c>
      <c r="X3" s="7" t="s">
        <v>13</v>
      </c>
      <c r="Y3" s="9" t="s">
        <v>65</v>
      </c>
      <c r="Z3" s="9" t="s">
        <v>54</v>
      </c>
    </row>
    <row r="4" spans="1:26" ht="14.4" x14ac:dyDescent="0.3">
      <c r="A4">
        <v>300</v>
      </c>
      <c r="B4" s="1">
        <v>2.4626000000000001E-5</v>
      </c>
      <c r="C4">
        <f>(1/6)*(( (2592*0.33333/6.02E+23)*B4)^(1/3))*10000000000</f>
        <v>5.4695426192042405</v>
      </c>
      <c r="D4" s="1">
        <v>-3913600</v>
      </c>
      <c r="E4" s="1">
        <v>2.9637000000000001E-5</v>
      </c>
      <c r="F4" s="1">
        <v>4.8404000000000003E-6</v>
      </c>
      <c r="G4" s="1">
        <v>76.235100000000003</v>
      </c>
      <c r="O4">
        <v>300</v>
      </c>
      <c r="P4">
        <f>(Feuil1!P63-Feuil1!P63)/Feuil1!P63</f>
        <v>0</v>
      </c>
      <c r="Q4">
        <f>(Feuil1!Q63-Feuil1!Q63)/Feuil1!Q63</f>
        <v>0</v>
      </c>
      <c r="R4">
        <f>(Feuil1!R63-Feuil1!R63)/Feuil1!R63</f>
        <v>0</v>
      </c>
      <c r="S4">
        <f>(Feuil1!S63-Feuil1!S63)/Feuil1!S63</f>
        <v>0</v>
      </c>
      <c r="T4">
        <f>(Feuil1!T63-Feuil1!T63)/Feuil1!T63</f>
        <v>0</v>
      </c>
      <c r="U4">
        <f>(Feuil1!U63-Feuil1!U63)/Feuil1!U63</f>
        <v>0</v>
      </c>
      <c r="V4">
        <f>(Feuil1!V63-Feuil1!V63)/Feuil1!V63</f>
        <v>0</v>
      </c>
      <c r="W4">
        <f>(Feuil1!W63-Feuil1!W63)/Feuil1!W63</f>
        <v>0</v>
      </c>
      <c r="X4">
        <f>(Feuil1!X63-Feuil1!X63)/Feuil1!X63</f>
        <v>0</v>
      </c>
      <c r="Y4">
        <f>((Feuil1!Y63-Feuil1!$Y$63)/Feuil1!$Y$63)*100</f>
        <v>0</v>
      </c>
      <c r="Z4" t="s">
        <v>55</v>
      </c>
    </row>
    <row r="5" spans="1:26" ht="14.4" x14ac:dyDescent="0.3">
      <c r="A5">
        <v>400</v>
      </c>
      <c r="B5" s="1">
        <v>2.4700499999999998E-5</v>
      </c>
      <c r="C5">
        <f t="shared" ref="C5:C28" si="0">(1/6)*(( (2592*0.33333/6.02E+23)*B5)^(1/3))*10000000000</f>
        <v>5.4750526587658923</v>
      </c>
      <c r="D5">
        <v>-3909800</v>
      </c>
      <c r="E5" s="1">
        <v>2.9921300000000001E-5</v>
      </c>
      <c r="F5" s="1">
        <v>4.94403E-6</v>
      </c>
      <c r="G5">
        <v>76.357299999999995</v>
      </c>
      <c r="O5">
        <v>400</v>
      </c>
      <c r="P5">
        <f>((Feuil1!$P64-Feuil1!$P$63)/Feuil1!$P$63)*100</f>
        <v>0.10074040820717672</v>
      </c>
      <c r="Q5">
        <f>((Feuil1!$Q64-Feuil1!$Q$63)/Feuil1!$Q$63)*100</f>
        <v>9.9443275952494067E-2</v>
      </c>
      <c r="R5">
        <f>((Feuil1!$R64-Feuil1!$R$63)/Feuil1!$R$63)*100</f>
        <v>0.10092477921095507</v>
      </c>
      <c r="S5">
        <f>((Feuil1!$R64-Feuil1!$R$63)/Feuil1!$R$63)*100</f>
        <v>0.10092477921095507</v>
      </c>
      <c r="T5">
        <f>((Feuil1!$T64-Feuil1!$T$63)/Feuil1!$T$63)*100</f>
        <v>0.10015277913239856</v>
      </c>
      <c r="U5">
        <f>((Feuil1!$U64-Feuil1!$U$63)/Feuil1!$U$63)*100</f>
        <v>9.9832846393088842E-2</v>
      </c>
      <c r="V5">
        <f>((Feuil1!$V64-Feuil1!$V$63)/Feuil1!$V$63)*100</f>
        <v>9.9929822982645411E-2</v>
      </c>
      <c r="W5">
        <f>((Feuil1!$W64-Feuil1!$W$63)/Feuil1!$W$63)*100</f>
        <v>0.10002906669560711</v>
      </c>
      <c r="X5">
        <f>((Feuil1!$X64-Feuil1!$X$63)/Feuil1!$X$63)*100</f>
        <v>9.9286470585115957E-2</v>
      </c>
      <c r="Y5">
        <f>((Feuil1!Y64-Feuil1!$Y$63)/Feuil1!$Y$63)*100</f>
        <v>9.7724968890176886E-2</v>
      </c>
    </row>
    <row r="6" spans="1:26" ht="14.4" x14ac:dyDescent="0.3">
      <c r="A6">
        <v>500</v>
      </c>
      <c r="B6" s="1">
        <v>2.4776000000000001E-5</v>
      </c>
      <c r="C6">
        <f t="shared" si="0"/>
        <v>5.4806253667628244</v>
      </c>
      <c r="D6">
        <v>-3905800</v>
      </c>
      <c r="E6" s="1">
        <v>3.1016799999999998E-5</v>
      </c>
      <c r="F6" s="1">
        <v>5.0621799999999999E-6</v>
      </c>
      <c r="G6">
        <v>77.429000000000002</v>
      </c>
      <c r="O6">
        <v>500</v>
      </c>
      <c r="P6">
        <f>((Feuil1!$P65-Feuil1!$P$63)/Feuil1!$P$63)*100</f>
        <v>0.20262658745305437</v>
      </c>
      <c r="Q6">
        <f>((Feuil1!$Q65-Feuil1!$Q$63)/Feuil1!$Q$63)*100</f>
        <v>0.20156155721757185</v>
      </c>
      <c r="R6">
        <f>((Feuil1!$R65-Feuil1!$R$63)/Feuil1!$R$63)*100</f>
        <v>0.20355262708746588</v>
      </c>
      <c r="S6">
        <f>((Feuil1!$R65-Feuil1!$R$63)/Feuil1!$R$63)*100</f>
        <v>0.20355262708746588</v>
      </c>
      <c r="T6">
        <f>((Feuil1!$T65-Feuil1!$T$63)/Feuil1!$T$63)*100</f>
        <v>0.20216858543787766</v>
      </c>
      <c r="U6">
        <f>((Feuil1!$U65-Feuil1!$U$63)/Feuil1!$U$63)*100</f>
        <v>0.20195527082305337</v>
      </c>
      <c r="V6">
        <f>((Feuil1!$V65-Feuil1!$V$63)/Feuil1!$V$63)*100</f>
        <v>0.20216166932668223</v>
      </c>
      <c r="W6">
        <f>((Feuil1!$W65-Feuil1!$W$63)/Feuil1!$W$63)*100</f>
        <v>0.20153472409157797</v>
      </c>
      <c r="X6">
        <f>((Feuil1!$X65-Feuil1!$X$63)/Feuil1!$X$63)*100</f>
        <v>0.20104416722964988</v>
      </c>
      <c r="Y6">
        <f>((Feuil1!Y65-Feuil1!$Y$63)/Feuil1!$Y$63)*100</f>
        <v>0.19596264031931668</v>
      </c>
    </row>
    <row r="7" spans="1:26" ht="14.4" x14ac:dyDescent="0.3">
      <c r="A7">
        <v>600</v>
      </c>
      <c r="B7" s="1">
        <v>2.4853100000000001E-5</v>
      </c>
      <c r="C7">
        <f t="shared" si="0"/>
        <v>5.4863045005601219</v>
      </c>
      <c r="D7">
        <v>-3901850</v>
      </c>
      <c r="E7" s="1">
        <v>3.1798299999999997E-5</v>
      </c>
      <c r="F7" s="1">
        <v>5.1722000000000002E-6</v>
      </c>
      <c r="G7">
        <v>77.967200000000005</v>
      </c>
      <c r="O7">
        <v>600</v>
      </c>
      <c r="P7">
        <f>((Feuil1!$P66-Feuil1!$P$63)/Feuil1!$P$63)*100</f>
        <v>0.30645855646189457</v>
      </c>
      <c r="Q7">
        <f>((Feuil1!$Q66-Feuil1!$Q$63)/Feuil1!$Q$63)*100</f>
        <v>0.3059056940068427</v>
      </c>
      <c r="R7">
        <f>((Feuil1!$R66-Feuil1!$R$63)/Feuil1!$R$63)*100</f>
        <v>0.30719353869851274</v>
      </c>
      <c r="S7">
        <f>((Feuil1!$R66-Feuil1!$R$63)/Feuil1!$R$63)*100</f>
        <v>0.30719353869851274</v>
      </c>
      <c r="T7">
        <f>((Feuil1!$T66-Feuil1!$T$63)/Feuil1!$T$63)*100</f>
        <v>0.30658484701762301</v>
      </c>
      <c r="U7">
        <f>((Feuil1!$U66-Feuil1!$U$63)/Feuil1!$U$63)*100</f>
        <v>0.30635309691303592</v>
      </c>
      <c r="V7">
        <f>((Feuil1!$V66-Feuil1!$V$63)/Feuil1!$V$63)*100</f>
        <v>0.30598796796246203</v>
      </c>
      <c r="W7">
        <f>((Feuil1!$W66-Feuil1!$W$63)/Feuil1!$W$63)*100</f>
        <v>0.30562289382169655</v>
      </c>
      <c r="X7">
        <f>((Feuil1!$X66-Feuil1!$X$63)/Feuil1!$X$63)*100</f>
        <v>0.30483751468728526</v>
      </c>
      <c r="Y7">
        <f>((Feuil1!Y66-Feuil1!$Y$63)/Feuil1!$Y$63)*100</f>
        <v>0.29497640366995848</v>
      </c>
    </row>
    <row r="8" spans="1:26" ht="14.4" x14ac:dyDescent="0.3">
      <c r="A8">
        <v>700</v>
      </c>
      <c r="B8" s="1">
        <v>2.4932100000000001E-5</v>
      </c>
      <c r="C8">
        <f t="shared" si="0"/>
        <v>5.4921114171039767</v>
      </c>
      <c r="D8">
        <v>-3897800</v>
      </c>
      <c r="E8" s="1">
        <v>3.2316500000000001E-5</v>
      </c>
      <c r="F8" s="1">
        <v>5.2943700000000001E-6</v>
      </c>
      <c r="G8">
        <v>78.223799999999997</v>
      </c>
      <c r="O8">
        <v>700</v>
      </c>
      <c r="P8">
        <f>((Feuil1!$P67-Feuil1!$P$63)/Feuil1!$P$63)*100</f>
        <v>0.41262678565652572</v>
      </c>
      <c r="Q8">
        <f>((Feuil1!$Q67-Feuil1!$Q$63)/Feuil1!$Q$63)*100</f>
        <v>0.41192196745041093</v>
      </c>
      <c r="R8">
        <f>((Feuil1!$R67-Feuil1!$R$63)/Feuil1!$R$63)*100</f>
        <v>0.41346806058867913</v>
      </c>
      <c r="S8">
        <f>((Feuil1!$R67-Feuil1!$R$63)/Feuil1!$R$63)*100</f>
        <v>0.41346806058867913</v>
      </c>
      <c r="T8">
        <f>((Feuil1!$T67-Feuil1!$T$63)/Feuil1!$T$63)*100</f>
        <v>0.41338638471549299</v>
      </c>
      <c r="U8">
        <f>((Feuil1!$U67-Feuil1!$U$63)/Feuil1!$U$63)*100</f>
        <v>0.41301192706775169</v>
      </c>
      <c r="V8">
        <f>((Feuil1!$V67-Feuil1!$V$63)/Feuil1!$V$63)*100</f>
        <v>0.41264394024494261</v>
      </c>
      <c r="W8">
        <f>((Feuil1!$W67-Feuil1!$W$63)/Feuil1!$W$63)*100</f>
        <v>0.41227731505248683</v>
      </c>
      <c r="X8">
        <f>((Feuil1!$X67-Feuil1!$X$63)/Feuil1!$X$63)*100</f>
        <v>0.41107314681010598</v>
      </c>
      <c r="Y8">
        <f>((Feuil1!Y67-Feuil1!$Y$63)/Feuil1!$Y$63)*100</f>
        <v>0.39502964832446291</v>
      </c>
    </row>
    <row r="9" spans="1:26" ht="14.4" x14ac:dyDescent="0.3">
      <c r="A9">
        <v>800</v>
      </c>
      <c r="B9" s="1">
        <v>2.5012999999999999E-5</v>
      </c>
      <c r="C9">
        <f t="shared" si="0"/>
        <v>5.49804529496312</v>
      </c>
      <c r="D9" s="1">
        <v>-3893700</v>
      </c>
      <c r="E9" s="1">
        <v>3.2604500000000003E-5</v>
      </c>
      <c r="F9" s="1">
        <v>5.4194000000000002E-6</v>
      </c>
      <c r="G9" s="1">
        <v>78.171999999999997</v>
      </c>
      <c r="O9">
        <v>800</v>
      </c>
      <c r="P9">
        <f>((Feuil1!$P68-Feuil1!$P$63)/Feuil1!$P$63)*100</f>
        <v>0.52111625675615225</v>
      </c>
      <c r="Q9">
        <f>((Feuil1!$Q68-Feuil1!$Q$63)/Feuil1!$Q$63)*100</f>
        <v>0.52121500501727935</v>
      </c>
      <c r="R9">
        <f>((Feuil1!$R68-Feuil1!$R$63)/Feuil1!$R$63)*100</f>
        <v>0.52330629833172604</v>
      </c>
      <c r="S9">
        <f>((Feuil1!$R68-Feuil1!$R$63)/Feuil1!$R$63)*100</f>
        <v>0.52330629833172604</v>
      </c>
      <c r="T9">
        <f>((Feuil1!$T68-Feuil1!$T$63)/Feuil1!$T$63)*100</f>
        <v>0.52283109093368885</v>
      </c>
      <c r="U9">
        <f>((Feuil1!$U68-Feuil1!$U$63)/Feuil1!$U$63)*100</f>
        <v>0.52191714996288341</v>
      </c>
      <c r="V9">
        <f>((Feuil1!$V68-Feuil1!$V$63)/Feuil1!$V$63)*100</f>
        <v>0.521973294749695</v>
      </c>
      <c r="W9">
        <f>((Feuil1!$W68-Feuil1!$W$63)/Feuil1!$W$63)*100</f>
        <v>0.52092629122986867</v>
      </c>
      <c r="X9">
        <f>((Feuil1!$X68-Feuil1!$X$63)/Feuil1!$X$63)*100</f>
        <v>0.51931680911058364</v>
      </c>
      <c r="Y9">
        <f>((Feuil1!Y68-Feuil1!$Y$63)/Feuil1!$Y$63)*100</f>
        <v>0.49638576366545017</v>
      </c>
    </row>
    <row r="10" spans="1:26" ht="14.4" x14ac:dyDescent="0.3">
      <c r="A10">
        <v>900</v>
      </c>
      <c r="B10" s="1">
        <v>2.5096399999999999E-5</v>
      </c>
      <c r="C10">
        <f t="shared" si="0"/>
        <v>5.504149164836293</v>
      </c>
      <c r="D10">
        <v>-3889600</v>
      </c>
      <c r="E10" s="1">
        <v>3.3735999999999997E-5</v>
      </c>
      <c r="F10" s="1">
        <v>5.5553300000000004E-6</v>
      </c>
      <c r="G10">
        <v>79.708799999999997</v>
      </c>
      <c r="O10">
        <v>900</v>
      </c>
      <c r="P10">
        <f>((Feuil1!$P69-Feuil1!$P$63)/Feuil1!$P$63)*100</f>
        <v>0.63271370279746431</v>
      </c>
      <c r="Q10">
        <f>((Feuil1!$Q69-Feuil1!$Q$63)/Feuil1!$Q$63)*100</f>
        <v>0.63255437415566862</v>
      </c>
      <c r="R10">
        <f>((Feuil1!$R69-Feuil1!$R$63)/Feuil1!$R$63)*100</f>
        <v>0.63452491771775299</v>
      </c>
      <c r="S10">
        <f>((Feuil1!$R69-Feuil1!$R$63)/Feuil1!$R$63)*100</f>
        <v>0.63452491771775299</v>
      </c>
      <c r="T10">
        <f>((Feuil1!$T69-Feuil1!$T$63)/Feuil1!$T$63)*100</f>
        <v>0.63435607369645386</v>
      </c>
      <c r="U10">
        <f>((Feuil1!$U69-Feuil1!$U$63)/Feuil1!$U$63)*100</f>
        <v>0.63387626804810004</v>
      </c>
      <c r="V10">
        <f>((Feuil1!$V69-Feuil1!$V$63)/Feuil1!$V$63)*100</f>
        <v>0.63354509630710831</v>
      </c>
      <c r="W10">
        <f>((Feuil1!$W69-Feuil1!$W$63)/Feuil1!$W$63)*100</f>
        <v>0.63252603542616381</v>
      </c>
      <c r="X10">
        <f>((Feuil1!$X69-Feuil1!$X$63)/Feuil1!$X$63)*100</f>
        <v>0.63108663619701821</v>
      </c>
      <c r="Y10">
        <f>((Feuil1!Y69-Feuil1!$Y$63)/Feuil1!$Y$63)*100</f>
        <v>0.59930813907534586</v>
      </c>
      <c r="Z10" s="10"/>
    </row>
    <row r="11" spans="1:26" ht="14.4" x14ac:dyDescent="0.3">
      <c r="A11">
        <v>1000</v>
      </c>
      <c r="B11" s="1">
        <v>2.51819E-5</v>
      </c>
      <c r="C11">
        <f t="shared" si="0"/>
        <v>5.5103927075244137</v>
      </c>
      <c r="D11">
        <v>-3885400</v>
      </c>
      <c r="E11" s="1">
        <v>3.5067500000000003E-5</v>
      </c>
      <c r="F11" s="1">
        <v>5.7185200000000001E-6</v>
      </c>
      <c r="G11">
        <v>80.865099999999998</v>
      </c>
      <c r="O11">
        <v>1000</v>
      </c>
      <c r="P11">
        <f>((Feuil1!$P70-Feuil1!$P$63)/Feuil1!$P$63)*100</f>
        <v>0.74686479591078636</v>
      </c>
      <c r="Q11">
        <f>((Feuil1!$Q70-Feuil1!$Q$63)/Feuil1!$Q$63)*100</f>
        <v>0.74632830584834409</v>
      </c>
      <c r="R11">
        <f>((Feuil1!$R70-Feuil1!$R$63)/Feuil1!$R$63)*100</f>
        <v>0.74913478744775552</v>
      </c>
      <c r="S11">
        <f>((Feuil1!$R70-Feuil1!$R$63)/Feuil1!$R$63)*100</f>
        <v>0.74913478744775552</v>
      </c>
      <c r="T11">
        <f>((Feuil1!$T70-Feuil1!$T$63)/Feuil1!$T$63)*100</f>
        <v>0.7491716737436861</v>
      </c>
      <c r="U11">
        <f>((Feuil1!$U70-Feuil1!$U$63)/Feuil1!$U$63)*100</f>
        <v>0.74873193713381325</v>
      </c>
      <c r="V11">
        <f>((Feuil1!$V70-Feuil1!$V$63)/Feuil1!$V$63)*100</f>
        <v>0.7487186705645581</v>
      </c>
      <c r="W11">
        <f>((Feuil1!$W70-Feuil1!$W$63)/Feuil1!$W$63)*100</f>
        <v>0.74747118774396737</v>
      </c>
      <c r="X11">
        <f>((Feuil1!$X70-Feuil1!$X$63)/Feuil1!$X$63)*100</f>
        <v>0.74496999369017247</v>
      </c>
      <c r="Y11">
        <f>((Feuil1!Y70-Feuil1!$Y$63)/Feuil1!$Y$63)*100</f>
        <v>0.70406016393659165</v>
      </c>
      <c r="Z11" s="10"/>
    </row>
    <row r="12" spans="1:26" ht="14.4" x14ac:dyDescent="0.3">
      <c r="A12">
        <v>1100</v>
      </c>
      <c r="B12" s="1">
        <v>2.5269199999999999E-5</v>
      </c>
      <c r="C12">
        <f t="shared" si="0"/>
        <v>5.5167531283777329</v>
      </c>
      <c r="D12">
        <v>-3881100</v>
      </c>
      <c r="E12" s="1">
        <v>3.4614199999999998E-5</v>
      </c>
      <c r="F12" s="1">
        <v>5.8299200000000004E-6</v>
      </c>
      <c r="G12">
        <v>80.065299999999993</v>
      </c>
      <c r="O12">
        <v>1100</v>
      </c>
      <c r="P12">
        <f>((Feuil1!$P71-Feuil1!$P$63)/Feuil1!$P$63)*100</f>
        <v>0.86315278004655305</v>
      </c>
      <c r="Q12">
        <f>((Feuil1!$Q71-Feuil1!$Q$63)/Feuil1!$Q$63)*100</f>
        <v>0.86399082047867881</v>
      </c>
      <c r="R12">
        <f>((Feuil1!$R71-Feuil1!$R$63)/Feuil1!$R$63)*100</f>
        <v>0.8668437970113172</v>
      </c>
      <c r="S12">
        <f>((Feuil1!$R71-Feuil1!$R$63)/Feuil1!$R$63)*100</f>
        <v>0.8668437970113172</v>
      </c>
      <c r="T12">
        <f>((Feuil1!$T71-Feuil1!$T$63)/Feuil1!$T$63)*100</f>
        <v>0.86725515833903455</v>
      </c>
      <c r="U12">
        <f>((Feuil1!$U71-Feuil1!$U$63)/Feuil1!$U$63)*100</f>
        <v>0.8661912613038838</v>
      </c>
      <c r="V12">
        <f>((Feuil1!$V71-Feuil1!$V$63)/Feuil1!$V$63)*100</f>
        <v>0.86568646468865607</v>
      </c>
      <c r="W12">
        <f>((Feuil1!$W71-Feuil1!$W$63)/Feuil1!$W$63)*100</f>
        <v>0.86449804031767319</v>
      </c>
      <c r="X12">
        <f>((Feuil1!$X71-Feuil1!$X$63)/Feuil1!$X$63)*100</f>
        <v>0.86206088766230871</v>
      </c>
      <c r="Y12">
        <f>((Feuil1!Y71-Feuil1!$Y$63)/Feuil1!$Y$63)*100</f>
        <v>0.81090522763180783</v>
      </c>
      <c r="Z12" s="10"/>
    </row>
    <row r="13" spans="1:26" ht="14.4" x14ac:dyDescent="0.3">
      <c r="A13">
        <v>1200</v>
      </c>
      <c r="B13" s="44">
        <v>2.53597E-5</v>
      </c>
      <c r="C13">
        <f t="shared" si="0"/>
        <v>5.5233312460258901</v>
      </c>
      <c r="D13" s="43">
        <v>-3876800</v>
      </c>
      <c r="E13" s="44">
        <v>3.5634199999999998E-5</v>
      </c>
      <c r="F13" s="44">
        <v>6.0004299999999997E-6</v>
      </c>
      <c r="G13" s="43">
        <v>80.488799999999998</v>
      </c>
      <c r="O13">
        <v>1200</v>
      </c>
      <c r="P13">
        <f>((Feuil1!$P72-Feuil1!$P$63)/Feuil1!$P$63)*100</f>
        <v>0.98342092870418674</v>
      </c>
      <c r="Q13">
        <f>((Feuil1!$Q72-Feuil1!$Q$63)/Feuil1!$Q$63)*100</f>
        <v>0.98471416479779283</v>
      </c>
      <c r="R13">
        <f>((Feuil1!$R72-Feuil1!$R$63)/Feuil1!$R$63)*100</f>
        <v>0.98776403730787865</v>
      </c>
      <c r="S13">
        <f>((Feuil1!$R72-Feuil1!$R$63)/Feuil1!$R$63)*100</f>
        <v>0.98776403730787865</v>
      </c>
      <c r="T13">
        <f>((Feuil1!$T72-Feuil1!$T$63)/Feuil1!$T$63)*100</f>
        <v>0.98817711902343852</v>
      </c>
      <c r="U13">
        <f>((Feuil1!$U72-Feuil1!$U$63)/Feuil1!$U$63)*100</f>
        <v>0.98800502071858065</v>
      </c>
      <c r="V13">
        <f>((Feuil1!$V72-Feuil1!$V$63)/Feuil1!$V$63)*100</f>
        <v>0.98717173711779616</v>
      </c>
      <c r="W13">
        <f>((Feuil1!$W72-Feuil1!$W$63)/Feuil1!$W$63)*100</f>
        <v>0.98524202311785491</v>
      </c>
      <c r="X13">
        <f>((Feuil1!$X72-Feuil1!$X$63)/Feuil1!$X$63)*100</f>
        <v>0.98302793448024128</v>
      </c>
      <c r="Y13">
        <f>((Feuil1!Y72-Feuil1!$Y$63)/Feuil1!$Y$63)*100</f>
        <v>0.92010671954337109</v>
      </c>
      <c r="Z13" s="10"/>
    </row>
    <row r="14" spans="1:26" ht="14.4" x14ac:dyDescent="0.3">
      <c r="A14">
        <v>1300</v>
      </c>
      <c r="B14" s="1">
        <v>2.5452E-5</v>
      </c>
      <c r="C14">
        <f t="shared" si="0"/>
        <v>5.5300240988911558</v>
      </c>
      <c r="D14" s="1">
        <v>-3872400</v>
      </c>
      <c r="E14" s="1">
        <v>3.75292E-5</v>
      </c>
      <c r="F14" s="1">
        <v>6.2213500000000002E-6</v>
      </c>
      <c r="G14" s="1">
        <v>82.317300000000003</v>
      </c>
      <c r="O14">
        <v>1300</v>
      </c>
      <c r="P14">
        <f>((Feuil1!$P73-Feuil1!$P$63)/Feuil1!$P$63)*100</f>
        <v>1.1057867887263069</v>
      </c>
      <c r="Q14">
        <f>((Feuil1!$Q73-Feuil1!$Q$63)/Feuil1!$Q$63)*100</f>
        <v>1.1091413900773686</v>
      </c>
      <c r="R14">
        <f>((Feuil1!$R73-Feuil1!$R$63)/Feuil1!$R$63)*100</f>
        <v>1.1093314713783804</v>
      </c>
      <c r="S14">
        <f>((Feuil1!$R73-Feuil1!$R$63)/Feuil1!$R$63)*100</f>
        <v>1.1093314713783804</v>
      </c>
      <c r="T14">
        <f>((Feuil1!$T73-Feuil1!$T$63)/Feuil1!$T$63)*100</f>
        <v>1.1125922210381132</v>
      </c>
      <c r="U14">
        <f>((Feuil1!$U73-Feuil1!$U$63)/Feuil1!$U$63)*100</f>
        <v>1.1127838921757944</v>
      </c>
      <c r="V14">
        <f>((Feuil1!$V73-Feuil1!$V$63)/Feuil1!$V$63)*100</f>
        <v>1.112595801107477</v>
      </c>
      <c r="W14">
        <f>((Feuil1!$W73-Feuil1!$W$63)/Feuil1!$W$63)*100</f>
        <v>1.110224905722536</v>
      </c>
      <c r="X14">
        <f>((Feuil1!$X73-Feuil1!$X$63)/Feuil1!$X$63)*100</f>
        <v>1.1074293134519408</v>
      </c>
      <c r="Y14">
        <f>((Feuil1!Y73-Feuil1!$Y$63)/Feuil1!$Y$63)*100</f>
        <v>1.0349247555993528</v>
      </c>
      <c r="Z14" s="10"/>
    </row>
    <row r="15" spans="1:26" ht="14.4" x14ac:dyDescent="0.3">
      <c r="A15">
        <v>1400</v>
      </c>
      <c r="B15" s="1">
        <v>2.5548999999999999E-5</v>
      </c>
      <c r="C15">
        <f t="shared" si="0"/>
        <v>5.5370403430265522</v>
      </c>
      <c r="D15">
        <v>-3867900</v>
      </c>
      <c r="E15" s="1">
        <v>3.8370200000000001E-5</v>
      </c>
      <c r="F15" s="1">
        <v>6.3879000000000003E-6</v>
      </c>
      <c r="G15">
        <v>83.006600000000006</v>
      </c>
      <c r="O15">
        <v>1400</v>
      </c>
      <c r="P15">
        <f>((Feuil1!$P74-Feuil1!$P$63)/Feuil1!$P$63)*100</f>
        <v>1.2340652321698513</v>
      </c>
      <c r="Q15">
        <f>((Feuil1!$Q74-Feuil1!$Q$63)/Feuil1!$Q$63)*100</f>
        <v>1.2360503692915434</v>
      </c>
      <c r="R15">
        <f>((Feuil1!$R74-Feuil1!$R$63)/Feuil1!$R$63)*100</f>
        <v>1.2452795582924681</v>
      </c>
      <c r="S15">
        <f>((Feuil1!$R74-Feuil1!$R$63)/Feuil1!$R$63)*100</f>
        <v>1.2452795582924681</v>
      </c>
      <c r="T15">
        <f>((Feuil1!$T74-Feuil1!$T$63)/Feuil1!$T$63)*100</f>
        <v>1.2416869037461247</v>
      </c>
      <c r="U15">
        <f>((Feuil1!$U74-Feuil1!$U$63)/Feuil1!$U$63)*100</f>
        <v>1.2411826794680498</v>
      </c>
      <c r="V15">
        <f>((Feuil1!$V74-Feuil1!$V$63)/Feuil1!$V$63)*100</f>
        <v>1.2404318203187443</v>
      </c>
      <c r="W15">
        <f>((Feuil1!$W74-Feuil1!$W$63)/Feuil1!$W$63)*100</f>
        <v>1.2381835344336785</v>
      </c>
      <c r="X15">
        <f>((Feuil1!$X74-Feuil1!$X$63)/Feuil1!$X$63)*100</f>
        <v>1.2353769269850767</v>
      </c>
      <c r="Y15">
        <f>((Feuil1!Y74-Feuil1!$Y$63)/Feuil1!$Y$63)*100</f>
        <v>1.1538891599695904</v>
      </c>
      <c r="Z15" s="10"/>
    </row>
    <row r="16" spans="1:26" ht="14.4" x14ac:dyDescent="0.3">
      <c r="A16">
        <v>1500</v>
      </c>
      <c r="B16" s="1">
        <v>2.5647500000000001E-5</v>
      </c>
      <c r="C16">
        <f t="shared" si="0"/>
        <v>5.5441469365382803</v>
      </c>
      <c r="D16">
        <v>-3863400</v>
      </c>
      <c r="E16" s="1">
        <v>3.9384200000000001E-5</v>
      </c>
      <c r="F16" s="1">
        <v>6.6004299999999999E-6</v>
      </c>
      <c r="G16">
        <v>83.546400000000006</v>
      </c>
      <c r="O16">
        <v>1500</v>
      </c>
      <c r="P16">
        <f>((Feuil1!$P75-Feuil1!$P$63)/Feuil1!$P$63)*100</f>
        <v>1.3639955390802669</v>
      </c>
      <c r="Q16">
        <f>((Feuil1!$Q75-Feuil1!$Q$63)/Feuil1!$Q$63)*100</f>
        <v>1.3675401950326438</v>
      </c>
      <c r="R16">
        <f>((Feuil1!$R75-Feuil1!$R$63)/Feuil1!$R$63)*100</f>
        <v>1.3708869064231668</v>
      </c>
      <c r="S16">
        <f>((Feuil1!$R75-Feuil1!$R$63)/Feuil1!$R$63)*100</f>
        <v>1.3708869064231668</v>
      </c>
      <c r="T16">
        <f>((Feuil1!$T75-Feuil1!$T$63)/Feuil1!$T$63)*100</f>
        <v>1.3736782485616124</v>
      </c>
      <c r="U16">
        <f>((Feuil1!$U75-Feuil1!$U$63)/Feuil1!$U$63)*100</f>
        <v>1.3737137527107115</v>
      </c>
      <c r="V16">
        <f>((Feuil1!$V75-Feuil1!$V$63)/Feuil1!$V$63)*100</f>
        <v>1.3732406274537359</v>
      </c>
      <c r="W16">
        <f>((Feuil1!$W75-Feuil1!$W$63)/Feuil1!$W$63)*100</f>
        <v>1.3711420814551214</v>
      </c>
      <c r="X16">
        <f>((Feuil1!$X75-Feuil1!$X$63)/Feuil1!$X$63)*100</f>
        <v>1.3675295352966947</v>
      </c>
      <c r="Y16">
        <f>((Feuil1!Y75-Feuil1!$Y$63)/Feuil1!$Y$63)*100</f>
        <v>1.2782337218620781</v>
      </c>
      <c r="Z16" s="10"/>
    </row>
    <row r="17" spans="1:38" ht="14.4" x14ac:dyDescent="0.3">
      <c r="A17">
        <v>1600</v>
      </c>
      <c r="B17" s="1">
        <v>2.57503E-5</v>
      </c>
      <c r="C17">
        <f t="shared" si="0"/>
        <v>5.5515443894791874</v>
      </c>
      <c r="D17">
        <v>-3858700</v>
      </c>
      <c r="E17" s="1">
        <v>4.0416500000000002E-5</v>
      </c>
      <c r="F17" s="1">
        <v>6.8137999999999999E-6</v>
      </c>
      <c r="G17">
        <v>84.442800000000005</v>
      </c>
      <c r="O17">
        <v>1600</v>
      </c>
      <c r="P17">
        <f>((Feuil1!$P76-Feuil1!$P$63)/Feuil1!$P$63)*100</f>
        <v>1.4992436476686106</v>
      </c>
      <c r="Q17">
        <f>((Feuil1!$Q76-Feuil1!$Q$63)/Feuil1!$Q$63)*100</f>
        <v>1.502914768072696</v>
      </c>
      <c r="R17">
        <f>((Feuil1!$R76-Feuil1!$R$63)/Feuil1!$R$63)*100</f>
        <v>1.5073298682349798</v>
      </c>
      <c r="S17">
        <f>((Feuil1!$R76-Feuil1!$R$63)/Feuil1!$R$63)*100</f>
        <v>1.5073298682349798</v>
      </c>
      <c r="T17">
        <f>((Feuil1!$T76-Feuil1!$T$63)/Feuil1!$T$63)*100</f>
        <v>1.510017407058085</v>
      </c>
      <c r="U17">
        <f>((Feuil1!$U76-Feuil1!$U$63)/Feuil1!$U$63)*100</f>
        <v>1.5110178278857802</v>
      </c>
      <c r="V17">
        <f>((Feuil1!$V76-Feuil1!$V$63)/Feuil1!$V$63)*100</f>
        <v>1.5112535869912431</v>
      </c>
      <c r="W17">
        <f>((Feuil1!$W76-Feuil1!$W$63)/Feuil1!$W$63)*100</f>
        <v>1.5090608747994105</v>
      </c>
      <c r="X17">
        <f>((Feuil1!$X76-Feuil1!$X$63)/Feuil1!$X$63)*100</f>
        <v>1.5049484992549571</v>
      </c>
      <c r="Y17">
        <f>((Feuil1!Y76-Feuil1!$Y$63)/Feuil1!$Y$63)*100</f>
        <v>1.408689645233153</v>
      </c>
      <c r="Z17" s="10"/>
    </row>
    <row r="18" spans="1:38" ht="14.4" x14ac:dyDescent="0.3">
      <c r="A18">
        <v>1700</v>
      </c>
      <c r="B18" s="44">
        <v>2.5855900000000001E-5</v>
      </c>
      <c r="C18">
        <f t="shared" si="0"/>
        <v>5.5591228581967762</v>
      </c>
      <c r="D18" s="43">
        <v>-3854000</v>
      </c>
      <c r="E18" s="44">
        <v>4.06998E-5</v>
      </c>
      <c r="F18" s="44">
        <v>7.0120300000000004E-6</v>
      </c>
      <c r="G18" s="43">
        <v>84.563000000000002</v>
      </c>
      <c r="O18">
        <v>1700</v>
      </c>
      <c r="P18">
        <f>((Feuil1!$P77-Feuil1!$P$63)/Feuil1!$P$63)*100</f>
        <v>1.637801279361248</v>
      </c>
      <c r="Q18">
        <f>((Feuil1!$Q77-Feuil1!$Q$63)/Feuil1!$Q$63)*100</f>
        <v>1.6430642667427153</v>
      </c>
      <c r="R18">
        <f>((Feuil1!$R77-Feuil1!$R$63)/Feuil1!$R$63)*100</f>
        <v>1.6483026990075347</v>
      </c>
      <c r="S18">
        <f>((Feuil1!$R77-Feuil1!$R$63)/Feuil1!$R$63)*100</f>
        <v>1.6483026990075347</v>
      </c>
      <c r="T18">
        <f>((Feuil1!$T77-Feuil1!$T$63)/Feuil1!$T$63)*100</f>
        <v>1.6533417270725579</v>
      </c>
      <c r="U18">
        <f>((Feuil1!$U77-Feuil1!$U$63)/Feuil1!$U$63)*100</f>
        <v>1.6534587533541769</v>
      </c>
      <c r="V18">
        <f>((Feuil1!$V77-Feuil1!$V$63)/Feuil1!$V$63)*100</f>
        <v>1.6526727591836881</v>
      </c>
      <c r="W18">
        <f>((Feuil1!$W77-Feuil1!$W$63)/Feuil1!$W$63)*100</f>
        <v>1.6521705416861512</v>
      </c>
      <c r="X18">
        <f>((Feuil1!$X77-Feuil1!$X$63)/Feuil1!$X$63)*100</f>
        <v>1.6471813682096392</v>
      </c>
      <c r="Y18">
        <f>((Feuil1!Y77-Feuil1!$Y$63)/Feuil1!$Y$63)*100</f>
        <v>1.5459881340392012</v>
      </c>
      <c r="Z18" s="10"/>
    </row>
    <row r="19" spans="1:38" ht="14.4" x14ac:dyDescent="0.3">
      <c r="A19">
        <v>1800</v>
      </c>
      <c r="B19" s="1">
        <v>2.5967000000000001E-5</v>
      </c>
      <c r="C19">
        <f t="shared" si="0"/>
        <v>5.567073797078633</v>
      </c>
      <c r="D19" s="1">
        <v>-3849100</v>
      </c>
      <c r="E19" s="1">
        <v>4.3427499999999997E-5</v>
      </c>
      <c r="F19" s="1">
        <v>7.3208000000000003E-6</v>
      </c>
      <c r="G19" s="1">
        <v>87.143600000000006</v>
      </c>
      <c r="O19">
        <v>1800</v>
      </c>
      <c r="P19">
        <f>((Feuil1!$P78-Feuil1!$P$63)/Feuil1!$P$63)*100</f>
        <v>1.7831688070579899</v>
      </c>
      <c r="Q19">
        <f>((Feuil1!$Q78-Feuil1!$Q$63)/Feuil1!$Q$63)*100</f>
        <v>1.7882113686840166</v>
      </c>
      <c r="R19">
        <f>((Feuil1!$R78-Feuil1!$R$63)/Feuil1!$R$63)*100</f>
        <v>1.7940311596527658</v>
      </c>
      <c r="S19">
        <f>((Feuil1!$R78-Feuil1!$R$63)/Feuil1!$R$63)*100</f>
        <v>1.7940311596527658</v>
      </c>
      <c r="T19">
        <f>((Feuil1!$T78-Feuil1!$T$63)/Feuil1!$T$63)*100</f>
        <v>1.8003938989493384</v>
      </c>
      <c r="U19">
        <f>((Feuil1!$U78-Feuil1!$U$63)/Feuil1!$U$63)*100</f>
        <v>1.801796497681267</v>
      </c>
      <c r="V19">
        <f>((Feuil1!$V78-Feuil1!$V$63)/Feuil1!$V$63)*100</f>
        <v>1.8000271367288809</v>
      </c>
      <c r="W19">
        <f>((Feuil1!$W78-Feuil1!$W$63)/Feuil1!$W$63)*100</f>
        <v>1.7990736047377089</v>
      </c>
      <c r="X19">
        <f>((Feuil1!$X78-Feuil1!$X$63)/Feuil1!$X$63)*100</f>
        <v>1.7935070796056349</v>
      </c>
      <c r="Y19">
        <f>((Feuil1!Y78-Feuil1!$Y$63)/Feuil1!$Y$63)*100</f>
        <v>1.6908603922366414</v>
      </c>
      <c r="Z19" s="10"/>
    </row>
    <row r="20" spans="1:38" ht="14.4" x14ac:dyDescent="0.3">
      <c r="A20">
        <v>2000</v>
      </c>
      <c r="B20" s="1">
        <v>2.62015E-5</v>
      </c>
      <c r="C20">
        <f t="shared" si="0"/>
        <v>5.5837817804265395</v>
      </c>
      <c r="D20" s="1">
        <v>-3839000</v>
      </c>
      <c r="E20" s="1">
        <v>4.5675199999999999E-5</v>
      </c>
      <c r="F20" s="1">
        <v>7.8841199999999993E-6</v>
      </c>
      <c r="G20" s="1">
        <v>88.629599999999996</v>
      </c>
      <c r="O20">
        <v>2000</v>
      </c>
      <c r="P20">
        <f>((Feuil1!$P79-Feuil1!$P$63)/Feuil1!$P$63)*100</f>
        <v>2.088641942768509</v>
      </c>
      <c r="Q20">
        <f>((Feuil1!$Q79-Feuil1!$Q$63)/Feuil1!$Q$63)*100</f>
        <v>2.0954125534806449</v>
      </c>
      <c r="R20">
        <f>((Feuil1!$R79-Feuil1!$R$63)/Feuil1!$R$63)*100</f>
        <v>2.1009002522294833</v>
      </c>
      <c r="S20">
        <f>((Feuil1!$R79-Feuil1!$R$63)/Feuil1!$R$63)*100</f>
        <v>2.1009002522294833</v>
      </c>
      <c r="T20">
        <f>((Feuil1!$T79-Feuil1!$T$63)/Feuil1!$T$63)*100</f>
        <v>2.110450606803322</v>
      </c>
      <c r="U20">
        <f>((Feuil1!$U79-Feuil1!$U$63)/Feuil1!$U$63)*100</f>
        <v>2.1118265856289846</v>
      </c>
      <c r="V20">
        <f>((Feuil1!$V79-Feuil1!$V$63)/Feuil1!$V$63)*100</f>
        <v>2.1178175218838819</v>
      </c>
      <c r="W20">
        <f>((Feuil1!$W79-Feuil1!$W$63)/Feuil1!$W$63)*100</f>
        <v>2.1210723179403854</v>
      </c>
      <c r="X20">
        <f>((Feuil1!$X79-Feuil1!$X$63)/Feuil1!$X$63)*100</f>
        <v>2.1030263504546247</v>
      </c>
      <c r="Y20">
        <f>((Feuil1!Y79-Feuil1!$Y$63)/Feuil1!$Y$63)*100</f>
        <v>2.0062510326312575</v>
      </c>
      <c r="Z20" s="10"/>
    </row>
    <row r="21" spans="1:38" ht="14.4" x14ac:dyDescent="0.3">
      <c r="A21">
        <v>2150</v>
      </c>
      <c r="B21" s="1">
        <v>2.6398100000000001E-5</v>
      </c>
      <c r="C21">
        <f t="shared" si="0"/>
        <v>5.597712754077369</v>
      </c>
      <c r="D21" s="1">
        <v>-3830700</v>
      </c>
      <c r="E21" s="1">
        <v>5.1343E-5</v>
      </c>
      <c r="F21" s="1">
        <v>8.5511000000000002E-6</v>
      </c>
      <c r="G21" s="1">
        <v>93.923299999999998</v>
      </c>
      <c r="O21">
        <v>2150</v>
      </c>
      <c r="P21">
        <f>((Feuil1!$P80-Feuil1!$P$63)/Feuil1!$P$63)*100</f>
        <v>2.3433428313202529</v>
      </c>
      <c r="Q21">
        <f>((Feuil1!$Q80-Feuil1!$Q$63)/Feuil1!$Q$63)*100</f>
        <v>2.3427581769997023</v>
      </c>
      <c r="R21">
        <f>((Feuil1!$R80-Feuil1!$R$63)/Feuil1!$R$63)*100</f>
        <v>2.349198094161665</v>
      </c>
      <c r="S21">
        <f>((Feuil1!$R80-Feuil1!$R$63)/Feuil1!$R$63)*100</f>
        <v>2.349198094161665</v>
      </c>
      <c r="T21">
        <f>((Feuil1!$T80-Feuil1!$T$63)/Feuil1!$T$63)*100</f>
        <v>2.3608110460467646</v>
      </c>
      <c r="U21">
        <f>((Feuil1!$U80-Feuil1!$U$63)/Feuil1!$U$63)*100</f>
        <v>2.3776274828609552</v>
      </c>
      <c r="V21">
        <f>((Feuil1!$V80-Feuil1!$V$63)/Feuil1!$V$63)*100</f>
        <v>2.3864192340706469</v>
      </c>
      <c r="W21">
        <f>((Feuil1!$W80-Feuil1!$W$63)/Feuil1!$W$63)*100</f>
        <v>2.3778056107534811</v>
      </c>
      <c r="X21">
        <f>((Feuil1!$X80-Feuil1!$X$63)/Feuil1!$X$63)*100</f>
        <v>2.358770572923055</v>
      </c>
      <c r="Y21">
        <f>((Feuil1!Y80-Feuil1!$Y$63)/Feuil1!$Y$63)*100</f>
        <v>2.2681134870053494</v>
      </c>
    </row>
    <row r="22" spans="1:38" ht="14.4" x14ac:dyDescent="0.3">
      <c r="A22">
        <v>2300</v>
      </c>
      <c r="B22" s="1">
        <v>2.6605E-5</v>
      </c>
      <c r="C22">
        <f t="shared" si="0"/>
        <v>5.6122990828059152</v>
      </c>
      <c r="D22" s="1">
        <v>-3822200</v>
      </c>
      <c r="E22" s="1">
        <v>5.6463499999999999E-5</v>
      </c>
      <c r="F22" s="1">
        <v>9.2711000000000001E-6</v>
      </c>
      <c r="G22" s="1">
        <v>98.528400000000005</v>
      </c>
      <c r="O22">
        <v>2300</v>
      </c>
      <c r="P22">
        <f>((Feuil1!$P81-Feuil1!$P$63)/Feuil1!$P$63)*100</f>
        <v>2.6100256189692921</v>
      </c>
      <c r="Q22">
        <f>((Feuil1!$Q81-Feuil1!$Q$63)/Feuil1!$Q$63)*100</f>
        <v>2.6154023552575691</v>
      </c>
      <c r="R22">
        <f>((Feuil1!$R81-Feuil1!$R$63)/Feuil1!$R$63)*100</f>
        <v>2.6545781318820878</v>
      </c>
      <c r="S22">
        <f>((Feuil1!$R81-Feuil1!$R$63)/Feuil1!$R$63)*100</f>
        <v>2.6545781318820878</v>
      </c>
      <c r="T22">
        <f>((Feuil1!$T81-Feuil1!$T$63)/Feuil1!$T$63)*100</f>
        <v>2.6449589802751241</v>
      </c>
      <c r="U22">
        <f>((Feuil1!$U81-Feuil1!$U$63)/Feuil1!$U$63)*100</f>
        <v>2.6781398949327411</v>
      </c>
      <c r="V22">
        <f>((Feuil1!$V81-Feuil1!$V$63)/Feuil1!$V$63)*100</f>
        <v>2.6954377826602056</v>
      </c>
      <c r="W22">
        <f>((Feuil1!$W81-Feuil1!$W$63)/Feuil1!$W$63)*100</f>
        <v>2.7089546029213945</v>
      </c>
      <c r="X22">
        <f>((Feuil1!$X81-Feuil1!$X$63)/Feuil1!$X$63)*100</f>
        <v>2.7259825948228324</v>
      </c>
      <c r="Y22">
        <f>((Feuil1!Y81-Feuil1!$Y$63)/Feuil1!$Y$63)*100</f>
        <v>2.554420362568508</v>
      </c>
    </row>
    <row r="23" spans="1:38" ht="14.4" x14ac:dyDescent="0.3">
      <c r="A23">
        <v>2450</v>
      </c>
      <c r="B23" s="1">
        <v>2.6844700000000001E-5</v>
      </c>
      <c r="C23">
        <f t="shared" si="0"/>
        <v>5.6291035442386885</v>
      </c>
      <c r="D23" s="1">
        <v>-3812325</v>
      </c>
      <c r="E23" s="1">
        <v>6.0411200000000002E-5</v>
      </c>
      <c r="F23" s="1">
        <v>7.5405500000000002E-6</v>
      </c>
      <c r="G23" s="1">
        <v>105.874</v>
      </c>
      <c r="O23">
        <v>2450</v>
      </c>
      <c r="P23">
        <f>((Feuil1!$P82-Feuil1!$P$63)/Feuil1!$P$63)*100</f>
        <v>2.9172626697195838</v>
      </c>
      <c r="Q23">
        <f>((Feuil1!$Q82-Feuil1!$Q$63)/Feuil1!$Q$63)*100</f>
        <v>2.950429396675911</v>
      </c>
      <c r="R23">
        <f>((Feuil1!$R82-Feuil1!$R$63)/Feuil1!$R$63)*100</f>
        <v>2.969886422460065</v>
      </c>
      <c r="S23">
        <f>((Feuil1!$R82-Feuil1!$R$63)/Feuil1!$R$63)*100</f>
        <v>2.969886422460065</v>
      </c>
      <c r="T23">
        <f>((Feuil1!$T82-Feuil1!$T$63)/Feuil1!$T$63)*100</f>
        <v>3.0164918728839076</v>
      </c>
      <c r="U23">
        <f>((Feuil1!$U82-Feuil1!$U$63)/Feuil1!$U$63)*100</f>
        <v>3.0788938940083797</v>
      </c>
      <c r="V23">
        <f>((Feuil1!$V82-Feuil1!$V$63)/Feuil1!$V$63)*100</f>
        <v>3.1150457445281212</v>
      </c>
      <c r="W23">
        <f>((Feuil1!$W82-Feuil1!$W$63)/Feuil1!$W$63)*100</f>
        <v>3.1261421125640809</v>
      </c>
      <c r="X23">
        <f>((Feuil1!$X82-Feuil1!$X$63)/Feuil1!$X$63)*100</f>
        <v>3.1222805344306912</v>
      </c>
      <c r="Y23">
        <f>((Feuil1!Y82-Feuil1!$Y$63)/Feuil1!$Y$63)*100</f>
        <v>2.8676394726736318</v>
      </c>
    </row>
    <row r="24" spans="1:38" ht="14.4" x14ac:dyDescent="0.3">
      <c r="A24">
        <v>2600</v>
      </c>
      <c r="B24" s="1">
        <v>2.71827E-5</v>
      </c>
      <c r="C24">
        <f t="shared" si="0"/>
        <v>5.6526303119212846</v>
      </c>
      <c r="D24" s="1">
        <v>-3797575</v>
      </c>
      <c r="E24" s="1">
        <v>9.0010499999999995E-5</v>
      </c>
      <c r="F24" s="1">
        <v>1.1731700000000001E-6</v>
      </c>
      <c r="G24" s="1">
        <v>153.95699999999999</v>
      </c>
      <c r="O24">
        <v>2600</v>
      </c>
      <c r="P24">
        <f>((Feuil1!$P83-Feuil1!$P$63)/Feuil1!$P$63)*100</f>
        <v>3.3474040786189443</v>
      </c>
      <c r="Q24">
        <f>((Feuil1!$Q83-Feuil1!$Q$63)/Feuil1!$Q$63)*100</f>
        <v>3.3890175681573731</v>
      </c>
      <c r="R24">
        <f>((Feuil1!$R83-Feuil1!$R$63)/Feuil1!$R$63)*100</f>
        <v>3.420601804807176</v>
      </c>
      <c r="S24">
        <f>((Feuil1!$R83-Feuil1!$R$63)/Feuil1!$R$63)*100</f>
        <v>3.420601804807176</v>
      </c>
      <c r="T24">
        <f>((Feuil1!$T83-Feuil1!$T$63)/Feuil1!$T$63)*100</f>
        <v>3.4331438116239816</v>
      </c>
      <c r="U24">
        <f>((Feuil1!$U83-Feuil1!$U$63)/Feuil1!$U$63)*100</f>
        <v>3.4323345581586104</v>
      </c>
      <c r="V24">
        <f>((Feuil1!$V83-Feuil1!$V$63)/Feuil1!$V$63)*100</f>
        <v>3.4275575272653103</v>
      </c>
      <c r="W24">
        <f>((Feuil1!$W83-Feuil1!$W$63)/Feuil1!$W$63)*100</f>
        <v>3.4104466299841527</v>
      </c>
      <c r="X24">
        <f>((Feuil1!$X83-Feuil1!$X$63)/Feuil1!$X$63)*100</f>
        <v>3.3904233911225261</v>
      </c>
      <c r="Y24">
        <f>((Feuil1!Y83-Feuil1!$Y$63)/Feuil1!$Y$63)*100</f>
        <v>3.2102386306735542</v>
      </c>
    </row>
    <row r="25" spans="1:38" ht="14.4" x14ac:dyDescent="0.3">
      <c r="A25">
        <v>2800</v>
      </c>
      <c r="B25" s="1">
        <v>2.7591300000000001E-5</v>
      </c>
      <c r="C25">
        <f t="shared" si="0"/>
        <v>5.6808123022142869</v>
      </c>
      <c r="D25" s="1">
        <v>-3777850</v>
      </c>
      <c r="E25" s="1">
        <v>6.3836800000000005E-5</v>
      </c>
      <c r="F25" s="1">
        <v>1.1168799999999999E-6</v>
      </c>
      <c r="G25" s="1">
        <v>123.364</v>
      </c>
      <c r="O25">
        <v>2800</v>
      </c>
      <c r="P25">
        <f>((Feuil1!$P84-Feuil1!$P$63)/Feuil1!$P$63)*100</f>
        <v>3.8626572223471203</v>
      </c>
      <c r="Q25">
        <f>((Feuil1!$Q84-Feuil1!$Q$63)/Feuil1!$Q$63)*100</f>
        <v>3.8660457796961865</v>
      </c>
      <c r="R25">
        <f>((Feuil1!$R84-Feuil1!$R$63)/Feuil1!$R$63)*100</f>
        <v>3.8695766860883247</v>
      </c>
      <c r="S25">
        <f>((Feuil1!$R84-Feuil1!$R$63)/Feuil1!$R$63)*100</f>
        <v>3.8695766860883247</v>
      </c>
      <c r="T25">
        <f>((Feuil1!$T84-Feuil1!$T$63)/Feuil1!$T$63)*100</f>
        <v>3.8271267160851594</v>
      </c>
      <c r="U25">
        <f>((Feuil1!$U84-Feuil1!$U$63)/Feuil1!$U$63)*100</f>
        <v>3.8081113589141125</v>
      </c>
      <c r="V25">
        <f>((Feuil1!$V84-Feuil1!$V$63)/Feuil1!$V$63)*100</f>
        <v>3.7748667001399756</v>
      </c>
      <c r="W25">
        <f>((Feuil1!$W84-Feuil1!$W$63)/Feuil1!$W$63)*100</f>
        <v>3.7448191305165768</v>
      </c>
      <c r="X25">
        <f>((Feuil1!$X84-Feuil1!$X$63)/Feuil1!$X$63)*100</f>
        <v>3.7117329773455263</v>
      </c>
      <c r="Y25">
        <f>((Feuil1!Y84-Feuil1!$Y$63)/Feuil1!$Y$63)*100</f>
        <v>3.7170051611443626</v>
      </c>
    </row>
    <row r="26" spans="1:38" ht="14.4" x14ac:dyDescent="0.3">
      <c r="A26">
        <v>2950</v>
      </c>
      <c r="B26" s="1">
        <v>2.7843899999999999E-5</v>
      </c>
      <c r="C26">
        <f t="shared" si="0"/>
        <v>5.6980957241233794</v>
      </c>
      <c r="D26" s="1">
        <v>-3765050</v>
      </c>
      <c r="E26" s="1">
        <v>5.4277799999999997E-5</v>
      </c>
      <c r="F26" s="1">
        <v>1.1502799999999999E-6</v>
      </c>
      <c r="G26" s="1">
        <v>108.949</v>
      </c>
      <c r="O26">
        <v>2950</v>
      </c>
      <c r="P26">
        <f>((Feuil1!$P85-Feuil1!$P$63)/Feuil1!$P$63)*100</f>
        <v>4.1786511383357858</v>
      </c>
      <c r="Q26">
        <f>((Feuil1!$Q85-Feuil1!$Q$63)/Feuil1!$Q$63)*100</f>
        <v>4.1641398640067075</v>
      </c>
      <c r="R26">
        <f>((Feuil1!$R85-Feuil1!$R$63)/Feuil1!$R$63)*100</f>
        <v>4.1457058628102299</v>
      </c>
      <c r="S26">
        <f>((Feuil1!$R85-Feuil1!$R$63)/Feuil1!$R$63)*100</f>
        <v>4.1457058628102299</v>
      </c>
      <c r="T26">
        <f>((Feuil1!$T85-Feuil1!$T$63)/Feuil1!$T$63)*100</f>
        <v>4.0894469317582862</v>
      </c>
      <c r="U26">
        <f>((Feuil1!$U85-Feuil1!$U$63)/Feuil1!$U$63)*100</f>
        <v>4.0650724005349597</v>
      </c>
      <c r="V26">
        <f>((Feuil1!$V85-Feuil1!$V$63)/Feuil1!$V$63)*100</f>
        <v>4.0304794466362956</v>
      </c>
      <c r="W26">
        <f>((Feuil1!$W85-Feuil1!$W$63)/Feuil1!$W$63)*100</f>
        <v>3.9977570488574692</v>
      </c>
      <c r="X26">
        <f>((Feuil1!$X85-Feuil1!$X$63)/Feuil1!$X$63)*100</f>
        <v>3.9604158429324992</v>
      </c>
      <c r="Y26">
        <f>((Feuil1!Y85-Feuil1!$Y$63)/Feuil1!$Y$63)*100</f>
        <v>4.1377548161598225</v>
      </c>
    </row>
    <row r="27" spans="1:38" ht="14.4" x14ac:dyDescent="0.3">
      <c r="A27">
        <v>3100</v>
      </c>
      <c r="B27" s="1">
        <v>2.8076899999999999E-5</v>
      </c>
      <c r="C27">
        <f t="shared" si="0"/>
        <v>5.7139456363488996</v>
      </c>
      <c r="D27" s="1">
        <v>-3753850</v>
      </c>
      <c r="E27" s="1">
        <v>5.7216999999999998E-5</v>
      </c>
      <c r="F27" s="1">
        <v>1.24372E-6</v>
      </c>
      <c r="G27" s="1">
        <v>109.572</v>
      </c>
      <c r="O27">
        <v>3100</v>
      </c>
      <c r="P27">
        <f>((Feuil1!$P86-Feuil1!$P$63)/Feuil1!$P$63)*100</f>
        <v>4.4684361044473802</v>
      </c>
      <c r="Q27">
        <f>((Feuil1!$Q86-Feuil1!$Q$63)/Feuil1!$Q$63)*100</f>
        <v>4.4535563329719041</v>
      </c>
      <c r="R27">
        <f>((Feuil1!$R86-Feuil1!$R$63)/Feuil1!$R$63)*100</f>
        <v>4.4292795836789223</v>
      </c>
      <c r="S27">
        <f>((Feuil1!$R86-Feuil1!$R$63)/Feuil1!$R$63)*100</f>
        <v>4.4292795836789223</v>
      </c>
      <c r="T27">
        <f>((Feuil1!$T86-Feuil1!$T$63)/Feuil1!$T$63)*100</f>
        <v>4.3575527903995379</v>
      </c>
      <c r="U27">
        <f>((Feuil1!$U86-Feuil1!$U$63)/Feuil1!$U$63)*100</f>
        <v>4.3402800398419021</v>
      </c>
      <c r="V27">
        <f>((Feuil1!$V86-Feuil1!$V$63)/Feuil1!$V$63)*100</f>
        <v>4.3012597774280659</v>
      </c>
      <c r="W27">
        <f>((Feuil1!$W86-Feuil1!$W$63)/Feuil1!$W$63)*100</f>
        <v>4.2650817038921147</v>
      </c>
      <c r="X27">
        <f>((Feuil1!$X86-Feuil1!$X$63)/Feuil1!$X$63)*100</f>
        <v>4.2255667073053536</v>
      </c>
      <c r="Y27">
        <f>((Feuil1!Y86-Feuil1!$Y$63)/Feuil1!$Y$63)*100</f>
        <v>4.5961105635795274</v>
      </c>
      <c r="AH27" s="6" t="s">
        <v>58</v>
      </c>
    </row>
    <row r="28" spans="1:38" ht="14.4" x14ac:dyDescent="0.3">
      <c r="A28">
        <v>3300</v>
      </c>
      <c r="B28" s="1">
        <v>2.8411999999999998E-5</v>
      </c>
      <c r="C28">
        <f t="shared" si="0"/>
        <v>5.7365879242150459</v>
      </c>
      <c r="D28" s="1">
        <v>-3739100</v>
      </c>
      <c r="E28" s="1">
        <v>5.9451799999999999E-5</v>
      </c>
      <c r="F28" s="1">
        <v>1.3803299999999999E-6</v>
      </c>
      <c r="G28" s="1">
        <v>108.589</v>
      </c>
      <c r="O28">
        <v>3300</v>
      </c>
      <c r="P28">
        <f>((Feuil1!$P87-Feuil1!$P$63)/Feuil1!$P$63)*100</f>
        <v>4.8824065118932687</v>
      </c>
      <c r="Q28">
        <f>((Feuil1!$Q87-Feuil1!$Q$63)/Feuil1!$Q$63)*100</f>
        <v>4.8548275334508961</v>
      </c>
      <c r="R28">
        <f>((Feuil1!$R87-Feuil1!$R$63)/Feuil1!$R$63)*100</f>
        <v>4.8683102681084041</v>
      </c>
      <c r="S28">
        <f>((Feuil1!$R87-Feuil1!$R$63)/Feuil1!$R$63)*100</f>
        <v>4.8683102681084041</v>
      </c>
      <c r="T28">
        <f>((Feuil1!$T87-Feuil1!$T$63)/Feuil1!$T$63)*100</f>
        <v>4.7729368770541605</v>
      </c>
      <c r="U28">
        <f>((Feuil1!$U87-Feuil1!$U$63)/Feuil1!$U$63)*100</f>
        <v>4.7322348255033075</v>
      </c>
      <c r="V28">
        <f>((Feuil1!$V87-Feuil1!$V$63)/Feuil1!$V$63)*100</f>
        <v>4.7118118885148847</v>
      </c>
      <c r="W28">
        <f>((Feuil1!$W87-Feuil1!$W$63)/Feuil1!$W$63)*100</f>
        <v>4.6995416909165488</v>
      </c>
      <c r="X28">
        <f>((Feuil1!$X87-Feuil1!$X$63)/Feuil1!$X$63)*100</f>
        <v>4.6129244922119188</v>
      </c>
      <c r="AD28">
        <v>0</v>
      </c>
      <c r="AE28">
        <v>0.125</v>
      </c>
      <c r="AF28">
        <v>0.25</v>
      </c>
      <c r="AG28">
        <v>0.375</v>
      </c>
      <c r="AH28">
        <v>0.5</v>
      </c>
      <c r="AI28">
        <v>0.625</v>
      </c>
      <c r="AJ28">
        <v>0.75</v>
      </c>
      <c r="AK28">
        <v>0.875</v>
      </c>
      <c r="AL28">
        <v>1</v>
      </c>
    </row>
    <row r="29" spans="1:38" ht="14.4" x14ac:dyDescent="0.3">
      <c r="AC29" s="3" t="s">
        <v>2</v>
      </c>
      <c r="AD29" s="7" t="s">
        <v>1</v>
      </c>
      <c r="AE29" s="7" t="s">
        <v>6</v>
      </c>
      <c r="AF29" s="7" t="s">
        <v>7</v>
      </c>
      <c r="AG29" s="7" t="s">
        <v>8</v>
      </c>
      <c r="AH29" s="7" t="s">
        <v>9</v>
      </c>
      <c r="AI29" s="7" t="s">
        <v>10</v>
      </c>
      <c r="AJ29" s="7" t="s">
        <v>11</v>
      </c>
      <c r="AK29" s="7" t="s">
        <v>12</v>
      </c>
      <c r="AL29" s="7" t="s">
        <v>13</v>
      </c>
    </row>
    <row r="30" spans="1:38" ht="14.4" x14ac:dyDescent="0.3">
      <c r="D30" s="2" t="s">
        <v>6</v>
      </c>
      <c r="W30" t="s">
        <v>117</v>
      </c>
      <c r="AC30">
        <v>300</v>
      </c>
      <c r="AD30" s="10">
        <f>Feuil1!P63</f>
        <v>5.4695426192042405</v>
      </c>
      <c r="AE30" s="1">
        <f>(AE$28*$AL30)+(1-AE$28)*$AD30</f>
        <v>5.4603446144864023</v>
      </c>
      <c r="AF30" s="1">
        <f>(AF$28*$AL30)+(1-AF$28)*$AD30</f>
        <v>5.4511466097685641</v>
      </c>
      <c r="AG30" s="1">
        <f t="shared" ref="AG30:AK45" si="1">(AG$28*$AL30)+(1-AG$28)*$AD30</f>
        <v>5.441948605050726</v>
      </c>
      <c r="AH30" s="1">
        <f>(AH$28*$AL30)+(1-AH$28)*$AD30</f>
        <v>5.4327506003328878</v>
      </c>
      <c r="AI30" s="1">
        <f t="shared" si="1"/>
        <v>5.4235525956150497</v>
      </c>
      <c r="AJ30" s="1">
        <f t="shared" si="1"/>
        <v>5.4143545908972124</v>
      </c>
      <c r="AK30" s="1">
        <f t="shared" si="1"/>
        <v>5.4051565861793742</v>
      </c>
      <c r="AL30" s="11">
        <f>Feuil1!X63</f>
        <v>5.3959585814615361</v>
      </c>
    </row>
    <row r="31" spans="1:38" ht="14.4" x14ac:dyDescent="0.3">
      <c r="A31" s="3" t="s">
        <v>2</v>
      </c>
      <c r="B31" s="5" t="s">
        <v>3</v>
      </c>
      <c r="C31" s="5" t="s">
        <v>0</v>
      </c>
      <c r="D31" s="5" t="s">
        <v>15</v>
      </c>
      <c r="E31" s="5" t="s">
        <v>4</v>
      </c>
      <c r="F31" s="5" t="s">
        <v>5</v>
      </c>
      <c r="G31" s="5" t="s">
        <v>16</v>
      </c>
      <c r="T31" s="6" t="s">
        <v>3</v>
      </c>
      <c r="AC31">
        <v>400</v>
      </c>
      <c r="AD31" s="10">
        <f>Feuil1!P64</f>
        <v>5.4750526587658923</v>
      </c>
      <c r="AE31" s="1">
        <f t="shared" ref="AE31:AK54" si="2">(AE$28*$AL31)+(1-AE$28)*$AD31</f>
        <v>5.4658355812065693</v>
      </c>
      <c r="AF31" s="1">
        <f t="shared" si="2"/>
        <v>5.4566185036472454</v>
      </c>
      <c r="AG31" s="1">
        <f t="shared" si="1"/>
        <v>5.4474014260879215</v>
      </c>
      <c r="AH31" s="1">
        <f t="shared" si="1"/>
        <v>5.4381843485285977</v>
      </c>
      <c r="AI31" s="1">
        <f t="shared" si="1"/>
        <v>5.4289672709692747</v>
      </c>
      <c r="AJ31" s="1">
        <f t="shared" si="1"/>
        <v>5.4197501934099508</v>
      </c>
      <c r="AK31" s="1">
        <f t="shared" si="1"/>
        <v>5.4105331158506269</v>
      </c>
      <c r="AL31" s="11">
        <f>Feuil1!X64</f>
        <v>5.4013160382913039</v>
      </c>
    </row>
    <row r="32" spans="1:38" ht="14.4" x14ac:dyDescent="0.3">
      <c r="A32">
        <v>300</v>
      </c>
      <c r="B32" s="1">
        <v>2.4505519999999999E-5</v>
      </c>
      <c r="C32">
        <f>(1/6)*(( (2592*0.33333/6.02E+23)*B32)^(1/3))*10000000000</f>
        <v>5.4606083211435408</v>
      </c>
      <c r="D32" s="1">
        <v>-3928600</v>
      </c>
      <c r="E32" s="1">
        <v>2.9706300000000001E-5</v>
      </c>
      <c r="F32" s="1">
        <v>4.8463700000000003E-6</v>
      </c>
      <c r="G32" s="1">
        <v>75.724900000000005</v>
      </c>
      <c r="AC32">
        <v>500</v>
      </c>
      <c r="AD32" s="10">
        <f>Feuil1!P65</f>
        <v>5.4806253667628244</v>
      </c>
      <c r="AE32" s="1">
        <f t="shared" si="2"/>
        <v>5.4713980510994329</v>
      </c>
      <c r="AF32" s="1">
        <f t="shared" si="2"/>
        <v>5.4621707354360414</v>
      </c>
      <c r="AG32" s="1">
        <f t="shared" si="1"/>
        <v>5.4529434197726498</v>
      </c>
      <c r="AH32" s="1">
        <f t="shared" si="1"/>
        <v>5.4437161041092583</v>
      </c>
      <c r="AI32" s="1">
        <f t="shared" si="1"/>
        <v>5.4344887884458668</v>
      </c>
      <c r="AJ32" s="1">
        <f t="shared" si="1"/>
        <v>5.4252614727824753</v>
      </c>
      <c r="AK32" s="1">
        <f t="shared" si="1"/>
        <v>5.4160341571190838</v>
      </c>
      <c r="AL32" s="11">
        <f>Feuil1!X65</f>
        <v>5.4068068414556922</v>
      </c>
    </row>
    <row r="33" spans="1:38" ht="14.4" x14ac:dyDescent="0.3">
      <c r="A33">
        <v>400</v>
      </c>
      <c r="B33" s="1">
        <v>2.4578699999999999E-5</v>
      </c>
      <c r="C33">
        <f t="shared" ref="C33:C48" si="3">(1/6)*(( (2592*0.33333/6.02E+23)*B33)^(1/3))*10000000000</f>
        <v>5.4660385289450204</v>
      </c>
      <c r="D33">
        <v>-3924700</v>
      </c>
      <c r="E33" s="1">
        <v>3.05635E-5</v>
      </c>
      <c r="F33" s="1">
        <v>4.9494000000000004E-6</v>
      </c>
      <c r="G33">
        <v>76.279899999999998</v>
      </c>
      <c r="O33" s="3" t="s">
        <v>2</v>
      </c>
      <c r="P33" s="7" t="s">
        <v>1</v>
      </c>
      <c r="Q33" s="7" t="s">
        <v>6</v>
      </c>
      <c r="R33" s="7" t="s">
        <v>7</v>
      </c>
      <c r="S33" s="7" t="s">
        <v>8</v>
      </c>
      <c r="T33" s="7" t="s">
        <v>9</v>
      </c>
      <c r="U33" s="7" t="s">
        <v>10</v>
      </c>
      <c r="V33" s="7" t="s">
        <v>11</v>
      </c>
      <c r="W33" s="7" t="s">
        <v>12</v>
      </c>
      <c r="X33" s="7" t="s">
        <v>13</v>
      </c>
      <c r="AA33" s="9" t="s">
        <v>57</v>
      </c>
      <c r="AC33">
        <v>600</v>
      </c>
      <c r="AD33" s="10">
        <f>Feuil1!P66</f>
        <v>5.4863045005601219</v>
      </c>
      <c r="AE33" s="1">
        <f t="shared" si="2"/>
        <v>5.4770673739269586</v>
      </c>
      <c r="AF33" s="1">
        <f t="shared" si="2"/>
        <v>5.4678302472937954</v>
      </c>
      <c r="AG33" s="1">
        <f t="shared" si="1"/>
        <v>5.458593120660634</v>
      </c>
      <c r="AH33" s="1">
        <f t="shared" si="1"/>
        <v>5.4493559940274707</v>
      </c>
      <c r="AI33" s="1">
        <f t="shared" si="1"/>
        <v>5.4401188673943075</v>
      </c>
      <c r="AJ33" s="1">
        <f t="shared" si="1"/>
        <v>5.4308817407611443</v>
      </c>
      <c r="AK33" s="1">
        <f t="shared" si="1"/>
        <v>5.4216446141279819</v>
      </c>
      <c r="AL33" s="11">
        <f>Feuil1!X66</f>
        <v>5.4124074874948187</v>
      </c>
    </row>
    <row r="34" spans="1:38" ht="14.4" x14ac:dyDescent="0.3">
      <c r="A34">
        <v>500</v>
      </c>
      <c r="B34" s="1">
        <v>2.4654000000000001E-5</v>
      </c>
      <c r="C34">
        <f t="shared" si="3"/>
        <v>5.47161480830919</v>
      </c>
      <c r="D34">
        <v>-3920800</v>
      </c>
      <c r="E34" s="1">
        <v>3.0964999999999999E-5</v>
      </c>
      <c r="F34" s="1">
        <v>5.0584499999999998E-6</v>
      </c>
      <c r="G34">
        <v>76.980999999999995</v>
      </c>
      <c r="O34">
        <v>300</v>
      </c>
      <c r="P34" s="1">
        <v>2.4626000000000001E-5</v>
      </c>
      <c r="Q34" s="1">
        <v>2.4505519999999999E-5</v>
      </c>
      <c r="R34" s="1">
        <v>2.4383E-5</v>
      </c>
      <c r="S34" s="1">
        <v>2.4261300000000001E-5</v>
      </c>
      <c r="T34" s="1">
        <v>2.41389E-5</v>
      </c>
      <c r="U34" s="1">
        <v>2.4016199999999999E-5</v>
      </c>
      <c r="V34" s="1">
        <v>2.38929E-5</v>
      </c>
      <c r="W34" s="1">
        <v>2.37693E-5</v>
      </c>
      <c r="X34" s="1">
        <v>2.3645399999999999E-5</v>
      </c>
      <c r="Z34">
        <v>307.36392742800001</v>
      </c>
      <c r="AA34">
        <v>4.6863759759199998E-3</v>
      </c>
      <c r="AC34">
        <v>700</v>
      </c>
      <c r="AD34" s="10">
        <f>Feuil1!P67</f>
        <v>5.4921114171039767</v>
      </c>
      <c r="AE34" s="1">
        <f t="shared" si="2"/>
        <v>5.4828649797413442</v>
      </c>
      <c r="AF34" s="1">
        <f t="shared" si="2"/>
        <v>5.4736185423787127</v>
      </c>
      <c r="AG34" s="1">
        <f t="shared" si="1"/>
        <v>5.4643721050160803</v>
      </c>
      <c r="AH34" s="1">
        <f t="shared" si="1"/>
        <v>5.4551256676534479</v>
      </c>
      <c r="AI34" s="1">
        <f t="shared" si="1"/>
        <v>5.4458792302908154</v>
      </c>
      <c r="AJ34" s="1">
        <f t="shared" si="1"/>
        <v>5.4366327929281848</v>
      </c>
      <c r="AK34" s="1">
        <f t="shared" si="1"/>
        <v>5.4273863555655524</v>
      </c>
      <c r="AL34" s="11">
        <f>Feuil1!X67</f>
        <v>5.41813991820292</v>
      </c>
    </row>
    <row r="35" spans="1:38" ht="14.4" x14ac:dyDescent="0.3">
      <c r="A35">
        <v>600</v>
      </c>
      <c r="B35" s="1">
        <v>2.4731100000000001E-5</v>
      </c>
      <c r="C35">
        <f t="shared" si="3"/>
        <v>5.4773126329253303</v>
      </c>
      <c r="D35">
        <v>-3916800</v>
      </c>
      <c r="E35" s="1">
        <v>3.1266500000000003E-5</v>
      </c>
      <c r="F35" s="1">
        <v>5.1744500000000001E-6</v>
      </c>
      <c r="G35">
        <v>77.113399999999999</v>
      </c>
      <c r="O35">
        <v>400</v>
      </c>
      <c r="P35" s="1">
        <v>2.4700499999999998E-5</v>
      </c>
      <c r="Q35" s="1">
        <v>2.4578699999999999E-5</v>
      </c>
      <c r="R35" s="1">
        <v>2.44569E-5</v>
      </c>
      <c r="S35" s="1">
        <v>2.4334299999999998E-5</v>
      </c>
      <c r="T35" s="1">
        <v>2.42115E-5</v>
      </c>
      <c r="U35" s="1">
        <v>2.4088200000000001E-5</v>
      </c>
      <c r="V35" s="1">
        <v>2.3964600000000001E-5</v>
      </c>
      <c r="W35" s="1">
        <v>2.38407E-5</v>
      </c>
      <c r="X35" s="1">
        <v>2.3715900000000001E-5</v>
      </c>
      <c r="Z35">
        <v>505.86979722500001</v>
      </c>
      <c r="AA35">
        <v>0.1973008812</v>
      </c>
      <c r="AC35">
        <v>800</v>
      </c>
      <c r="AD35" s="10">
        <f>Feuil1!P68</f>
        <v>5.49804529496312</v>
      </c>
      <c r="AE35" s="1">
        <f t="shared" si="2"/>
        <v>5.4887872207661941</v>
      </c>
      <c r="AF35" s="1">
        <f t="shared" si="2"/>
        <v>5.4795291465692681</v>
      </c>
      <c r="AG35" s="1">
        <f t="shared" si="1"/>
        <v>5.4702710723723413</v>
      </c>
      <c r="AH35" s="1">
        <f t="shared" si="1"/>
        <v>5.4610129981754154</v>
      </c>
      <c r="AI35" s="1">
        <f t="shared" si="1"/>
        <v>5.4517549239784895</v>
      </c>
      <c r="AJ35" s="1">
        <f t="shared" si="1"/>
        <v>5.4424968497815627</v>
      </c>
      <c r="AK35" s="1">
        <f t="shared" si="1"/>
        <v>5.4332387755846367</v>
      </c>
      <c r="AL35" s="11">
        <f>Feuil1!X68</f>
        <v>5.4239807013877108</v>
      </c>
    </row>
    <row r="36" spans="1:38" ht="14.4" x14ac:dyDescent="0.3">
      <c r="A36">
        <v>700</v>
      </c>
      <c r="B36" s="44">
        <v>2.48096E-5</v>
      </c>
      <c r="C36">
        <f t="shared" si="3"/>
        <v>5.4831017663747561</v>
      </c>
      <c r="D36" s="43">
        <v>-3912800</v>
      </c>
      <c r="E36" s="44">
        <v>3.2906500000000001E-5</v>
      </c>
      <c r="F36" s="44">
        <v>5.3040700000000002E-6</v>
      </c>
      <c r="G36" s="43">
        <v>79.012200000000007</v>
      </c>
      <c r="J36" t="s">
        <v>14</v>
      </c>
      <c r="O36">
        <v>500</v>
      </c>
      <c r="P36" s="1">
        <v>2.4776000000000001E-5</v>
      </c>
      <c r="Q36" s="1">
        <v>2.4654000000000001E-5</v>
      </c>
      <c r="R36" s="44">
        <v>2.4532199999999999E-5</v>
      </c>
      <c r="S36" s="1">
        <v>2.4408899999999999E-5</v>
      </c>
      <c r="T36" s="1">
        <v>2.42856E-5</v>
      </c>
      <c r="U36" s="1">
        <v>2.4162E-5</v>
      </c>
      <c r="V36" s="1">
        <v>2.4038099999999999E-5</v>
      </c>
      <c r="W36" s="1">
        <v>2.39133E-5</v>
      </c>
      <c r="X36" s="1">
        <v>2.3788300000000001E-5</v>
      </c>
      <c r="Z36">
        <v>909.28495197400002</v>
      </c>
      <c r="AA36">
        <v>0.60337925555100003</v>
      </c>
      <c r="AC36">
        <v>900</v>
      </c>
      <c r="AD36" s="10">
        <f>Feuil1!P69</f>
        <v>5.504149164836293</v>
      </c>
      <c r="AE36" s="1">
        <f t="shared" si="2"/>
        <v>5.4948819886022395</v>
      </c>
      <c r="AF36" s="1">
        <f t="shared" si="2"/>
        <v>5.4856148123681869</v>
      </c>
      <c r="AG36" s="1">
        <f t="shared" si="1"/>
        <v>5.4763476361341326</v>
      </c>
      <c r="AH36" s="1">
        <f t="shared" si="1"/>
        <v>5.46708045990008</v>
      </c>
      <c r="AI36" s="1">
        <f t="shared" si="1"/>
        <v>5.4578132836660256</v>
      </c>
      <c r="AJ36" s="1">
        <f t="shared" si="1"/>
        <v>5.448546107431973</v>
      </c>
      <c r="AK36" s="1">
        <f t="shared" si="1"/>
        <v>5.4392789311979195</v>
      </c>
      <c r="AL36" s="11">
        <f>Feuil1!X69</f>
        <v>5.430011754963866</v>
      </c>
    </row>
    <row r="37" spans="1:38" ht="14.4" x14ac:dyDescent="0.3">
      <c r="A37">
        <v>800</v>
      </c>
      <c r="B37" s="1">
        <v>2.4890699999999999E-5</v>
      </c>
      <c r="C37">
        <f t="shared" si="3"/>
        <v>5.4890698310785631</v>
      </c>
      <c r="D37" s="1">
        <v>-3908700</v>
      </c>
      <c r="E37" s="1">
        <v>3.3142000000000002E-5</v>
      </c>
      <c r="F37" s="1">
        <v>5.4213000000000001E-6</v>
      </c>
      <c r="G37" s="1">
        <v>78.782600000000002</v>
      </c>
      <c r="O37">
        <v>600</v>
      </c>
      <c r="P37" s="1">
        <v>2.4853100000000001E-5</v>
      </c>
      <c r="Q37" s="1">
        <v>2.4731100000000001E-5</v>
      </c>
      <c r="R37" s="1">
        <v>2.46084E-5</v>
      </c>
      <c r="S37" s="1">
        <v>2.44851E-5</v>
      </c>
      <c r="T37" s="1">
        <v>2.4361600000000001E-5</v>
      </c>
      <c r="U37" s="1">
        <v>2.42376E-5</v>
      </c>
      <c r="V37" s="1">
        <v>2.4112900000000001E-5</v>
      </c>
      <c r="W37" s="1">
        <v>2.3987900000000001E-5</v>
      </c>
      <c r="X37" s="1">
        <v>2.38623E-5</v>
      </c>
      <c r="Z37">
        <v>1504.8025613699999</v>
      </c>
      <c r="AA37">
        <v>1.2803101245499999</v>
      </c>
      <c r="AC37">
        <v>1000</v>
      </c>
      <c r="AD37" s="10">
        <f>Feuil1!P70</f>
        <v>5.5103927075244137</v>
      </c>
      <c r="AE37" s="1">
        <f t="shared" si="2"/>
        <v>5.5011132258045334</v>
      </c>
      <c r="AF37" s="1">
        <f t="shared" si="2"/>
        <v>5.4918337440846541</v>
      </c>
      <c r="AG37" s="1">
        <f t="shared" si="1"/>
        <v>5.4825542623647738</v>
      </c>
      <c r="AH37" s="1">
        <f t="shared" si="1"/>
        <v>5.4732747806448945</v>
      </c>
      <c r="AI37" s="1">
        <f t="shared" si="1"/>
        <v>5.4639952989250142</v>
      </c>
      <c r="AJ37" s="1">
        <f t="shared" si="1"/>
        <v>5.454715817205134</v>
      </c>
      <c r="AK37" s="1">
        <f t="shared" si="1"/>
        <v>5.4454363354852546</v>
      </c>
      <c r="AL37" s="11">
        <f>Feuil1!X70</f>
        <v>5.4361568537653744</v>
      </c>
    </row>
    <row r="38" spans="1:38" x14ac:dyDescent="0.25">
      <c r="A38">
        <v>900</v>
      </c>
      <c r="B38" s="1">
        <v>2.4973500000000001E-5</v>
      </c>
      <c r="C38">
        <f t="shared" si="3"/>
        <v>5.4951496379344427</v>
      </c>
      <c r="D38">
        <v>-3904500</v>
      </c>
      <c r="E38" s="1">
        <v>3.3346200000000003E-5</v>
      </c>
      <c r="F38" s="1">
        <v>5.5518199999999996E-6</v>
      </c>
      <c r="G38">
        <v>78.786500000000004</v>
      </c>
      <c r="O38">
        <v>700</v>
      </c>
      <c r="P38" s="1">
        <v>2.4932100000000001E-5</v>
      </c>
      <c r="Q38" s="44">
        <v>2.48096E-5</v>
      </c>
      <c r="R38" s="1">
        <v>2.4686699999999999E-5</v>
      </c>
      <c r="S38" s="1">
        <v>2.4563099999999999E-5</v>
      </c>
      <c r="T38" s="1">
        <v>2.4439499999999999E-5</v>
      </c>
      <c r="U38" s="1">
        <v>2.4315E-5</v>
      </c>
      <c r="V38" s="1">
        <v>2.41899E-5</v>
      </c>
      <c r="W38" s="1">
        <v>2.40645E-5</v>
      </c>
      <c r="X38" s="1">
        <v>2.3938200000000001E-5</v>
      </c>
      <c r="Z38">
        <v>2004.2689434399999</v>
      </c>
      <c r="AA38">
        <v>1.9104718518299999</v>
      </c>
      <c r="AC38">
        <v>1100</v>
      </c>
      <c r="AD38" s="10">
        <f>Feuil1!P71</f>
        <v>5.5167531283777329</v>
      </c>
      <c r="AE38" s="1">
        <f t="shared" si="2"/>
        <v>5.5074683660688635</v>
      </c>
      <c r="AF38" s="1">
        <f t="shared" si="2"/>
        <v>5.4981836037599932</v>
      </c>
      <c r="AG38" s="1">
        <f t="shared" si="1"/>
        <v>5.4888988414511228</v>
      </c>
      <c r="AH38" s="1">
        <f t="shared" si="1"/>
        <v>5.4796140791422534</v>
      </c>
      <c r="AI38" s="1">
        <f t="shared" si="1"/>
        <v>5.470329316833384</v>
      </c>
      <c r="AJ38" s="1">
        <f t="shared" si="1"/>
        <v>5.4610445545245137</v>
      </c>
      <c r="AK38" s="1">
        <f t="shared" si="1"/>
        <v>5.4517597922156433</v>
      </c>
      <c r="AL38" s="11">
        <f>Feuil1!X71</f>
        <v>5.4424750299067739</v>
      </c>
    </row>
    <row r="39" spans="1:38" x14ac:dyDescent="0.25">
      <c r="A39">
        <v>1000</v>
      </c>
      <c r="B39" s="1">
        <v>2.50583E-5</v>
      </c>
      <c r="C39">
        <f t="shared" si="3"/>
        <v>5.5013623867157451</v>
      </c>
      <c r="D39">
        <v>-3900400</v>
      </c>
      <c r="E39" s="1">
        <v>3.5046499999999997E-5</v>
      </c>
      <c r="F39" s="1">
        <v>5.7329499999999999E-6</v>
      </c>
      <c r="G39">
        <v>80.035200000000003</v>
      </c>
      <c r="O39">
        <v>800</v>
      </c>
      <c r="P39" s="1">
        <v>2.5012999999999999E-5</v>
      </c>
      <c r="Q39" s="1">
        <v>2.4890699999999999E-5</v>
      </c>
      <c r="R39" s="1">
        <v>2.47678E-5</v>
      </c>
      <c r="S39" s="1">
        <v>2.4643799999999999E-5</v>
      </c>
      <c r="T39" s="1">
        <v>2.4519500000000001E-5</v>
      </c>
      <c r="U39" s="1">
        <v>2.4394200000000001E-5</v>
      </c>
      <c r="V39" s="1">
        <v>2.4269000000000001E-5</v>
      </c>
      <c r="W39" s="1">
        <v>2.4142699999999998E-5</v>
      </c>
      <c r="X39" s="1">
        <v>2.4015700000000001E-5</v>
      </c>
      <c r="Z39">
        <v>2503.7353255100002</v>
      </c>
      <c r="AA39">
        <v>2.6240755608600002</v>
      </c>
      <c r="AC39">
        <v>1200</v>
      </c>
      <c r="AD39" s="10">
        <f>Feuil1!P72</f>
        <v>5.5233312460258901</v>
      </c>
      <c r="AE39" s="1">
        <f t="shared" si="2"/>
        <v>5.5140401354789397</v>
      </c>
      <c r="AF39" s="1">
        <f t="shared" si="2"/>
        <v>5.5047490249319893</v>
      </c>
      <c r="AG39" s="1">
        <f t="shared" si="1"/>
        <v>5.4954579143850388</v>
      </c>
      <c r="AH39" s="1">
        <f t="shared" si="1"/>
        <v>5.4861668038380884</v>
      </c>
      <c r="AI39" s="1">
        <f t="shared" si="1"/>
        <v>5.476875693291138</v>
      </c>
      <c r="AJ39" s="1">
        <f t="shared" si="1"/>
        <v>5.4675845827441876</v>
      </c>
      <c r="AK39" s="1">
        <f t="shared" si="1"/>
        <v>5.4582934721972372</v>
      </c>
      <c r="AL39" s="11">
        <f>Feuil1!X72</f>
        <v>5.4490023616502867</v>
      </c>
    </row>
    <row r="40" spans="1:38" x14ac:dyDescent="0.25">
      <c r="A40">
        <v>1100</v>
      </c>
      <c r="B40" s="1">
        <v>2.51462E-5</v>
      </c>
      <c r="C40">
        <f t="shared" si="3"/>
        <v>5.5077874757805159</v>
      </c>
      <c r="D40">
        <v>-3896100</v>
      </c>
      <c r="E40" s="1">
        <v>3.5952799999999999E-5</v>
      </c>
      <c r="F40" s="1">
        <v>5.8826999999999996E-6</v>
      </c>
      <c r="G40">
        <v>80.923699999999997</v>
      </c>
      <c r="O40">
        <v>900</v>
      </c>
      <c r="P40" s="1">
        <v>2.5096399999999999E-5</v>
      </c>
      <c r="Q40" s="1">
        <v>2.4973500000000001E-5</v>
      </c>
      <c r="R40" s="1">
        <v>2.4850100000000001E-5</v>
      </c>
      <c r="S40" s="1">
        <v>2.4726400000000001E-5</v>
      </c>
      <c r="T40" s="1">
        <v>2.4601200000000001E-5</v>
      </c>
      <c r="U40" s="1">
        <v>2.44758E-5</v>
      </c>
      <c r="V40" s="1">
        <v>2.4349899999999999E-5</v>
      </c>
      <c r="W40" s="1">
        <v>2.4223199999999999E-5</v>
      </c>
      <c r="X40" s="1">
        <v>2.4095900000000001E-5</v>
      </c>
      <c r="Z40">
        <v>2702.2411953000001</v>
      </c>
      <c r="AA40">
        <v>2.9679286579999999</v>
      </c>
      <c r="AC40">
        <v>1300</v>
      </c>
      <c r="AD40" s="10">
        <f>Feuil1!P73</f>
        <v>5.5300240988911558</v>
      </c>
      <c r="AE40" s="1">
        <f t="shared" si="2"/>
        <v>5.5207354625965577</v>
      </c>
      <c r="AF40" s="1">
        <f t="shared" si="2"/>
        <v>5.5114468263019587</v>
      </c>
      <c r="AG40" s="1">
        <f t="shared" si="1"/>
        <v>5.5021581900073597</v>
      </c>
      <c r="AH40" s="1">
        <f t="shared" si="1"/>
        <v>5.4928695537127616</v>
      </c>
      <c r="AI40" s="1">
        <f t="shared" si="1"/>
        <v>5.4835809174181627</v>
      </c>
      <c r="AJ40" s="1">
        <f t="shared" si="1"/>
        <v>5.4742922811235637</v>
      </c>
      <c r="AK40" s="1">
        <f t="shared" si="1"/>
        <v>5.4650036448289647</v>
      </c>
      <c r="AL40" s="11">
        <f>Feuil1!X73</f>
        <v>5.4557150085343666</v>
      </c>
    </row>
    <row r="41" spans="1:38" x14ac:dyDescent="0.25">
      <c r="A41">
        <v>1200</v>
      </c>
      <c r="B41" s="44">
        <v>2.5236600000000002E-5</v>
      </c>
      <c r="C41" s="43">
        <f t="shared" si="3"/>
        <v>5.5143797047659682</v>
      </c>
      <c r="D41" s="43">
        <v>-3891725</v>
      </c>
      <c r="E41" s="44">
        <v>3.64138E-5</v>
      </c>
      <c r="F41" s="44">
        <v>6.0378299999999996E-6</v>
      </c>
      <c r="G41" s="43">
        <v>81.172799999999995</v>
      </c>
      <c r="O41">
        <v>1000</v>
      </c>
      <c r="P41" s="1">
        <v>2.51819E-5</v>
      </c>
      <c r="Q41" s="1">
        <v>2.50583E-5</v>
      </c>
      <c r="R41" s="1">
        <v>2.4935100000000001E-5</v>
      </c>
      <c r="S41" s="1">
        <v>2.4810599999999999E-5</v>
      </c>
      <c r="T41" s="1">
        <v>2.4685499999999999E-5</v>
      </c>
      <c r="U41" s="11">
        <v>2.4559700000000001E-5</v>
      </c>
      <c r="V41" s="1">
        <v>2.4433599999999999E-5</v>
      </c>
      <c r="W41" s="1">
        <v>2.4306300000000001E-5</v>
      </c>
      <c r="X41" s="1">
        <v>2.4177800000000001E-5</v>
      </c>
      <c r="Z41">
        <v>2801.4941302000002</v>
      </c>
      <c r="AA41">
        <v>3.1867913212999999</v>
      </c>
      <c r="AC41">
        <v>1400</v>
      </c>
      <c r="AD41" s="10">
        <f>Feuil1!P74</f>
        <v>5.5370403430265522</v>
      </c>
      <c r="AE41" s="1">
        <f t="shared" si="2"/>
        <v>5.5277376762440555</v>
      </c>
      <c r="AF41" s="1">
        <f t="shared" si="2"/>
        <v>5.5184350094615597</v>
      </c>
      <c r="AG41" s="1">
        <f t="shared" si="1"/>
        <v>5.5091323426790639</v>
      </c>
      <c r="AH41" s="1">
        <f t="shared" si="1"/>
        <v>5.4998296758965672</v>
      </c>
      <c r="AI41" s="1">
        <f t="shared" si="1"/>
        <v>5.4905270091140714</v>
      </c>
      <c r="AJ41" s="1">
        <f t="shared" si="1"/>
        <v>5.4812243423315756</v>
      </c>
      <c r="AK41" s="1">
        <f t="shared" si="1"/>
        <v>5.4719216755490798</v>
      </c>
      <c r="AL41" s="11">
        <f>Feuil1!X74</f>
        <v>5.4626190087665831</v>
      </c>
    </row>
    <row r="42" spans="1:38" x14ac:dyDescent="0.25">
      <c r="A42">
        <v>1300</v>
      </c>
      <c r="B42" s="1">
        <v>2.533E-5</v>
      </c>
      <c r="C42">
        <f t="shared" si="3"/>
        <v>5.5211741881833527</v>
      </c>
      <c r="D42" s="1">
        <v>-3887300</v>
      </c>
      <c r="E42" s="1">
        <v>3.8330000000000001E-5</v>
      </c>
      <c r="F42" s="1">
        <v>6.2326000000000003E-6</v>
      </c>
      <c r="G42" s="1">
        <v>83.072000000000003</v>
      </c>
      <c r="O42">
        <v>1100</v>
      </c>
      <c r="P42" s="1">
        <v>2.5269199999999999E-5</v>
      </c>
      <c r="Q42" s="1">
        <v>2.51462E-5</v>
      </c>
      <c r="R42" s="1">
        <v>2.50226E-5</v>
      </c>
      <c r="S42" s="1">
        <v>2.4897700000000001E-5</v>
      </c>
      <c r="T42" s="1">
        <v>2.47724E-5</v>
      </c>
      <c r="U42" s="1">
        <v>2.46457E-5</v>
      </c>
      <c r="V42" s="1">
        <v>2.45188E-5</v>
      </c>
      <c r="W42" s="1">
        <v>2.4391100000000001E-5</v>
      </c>
      <c r="X42" s="1">
        <v>2.42622E-5</v>
      </c>
      <c r="AC42">
        <v>1500</v>
      </c>
      <c r="AD42" s="10">
        <f>Feuil1!P75</f>
        <v>5.5441469365382803</v>
      </c>
      <c r="AE42" s="1">
        <f t="shared" si="2"/>
        <v>5.5348473080679197</v>
      </c>
      <c r="AF42" s="1">
        <f t="shared" si="2"/>
        <v>5.52554767959756</v>
      </c>
      <c r="AG42" s="1">
        <f t="shared" si="1"/>
        <v>5.5162480511271994</v>
      </c>
      <c r="AH42" s="1">
        <f t="shared" si="1"/>
        <v>5.5069484226568397</v>
      </c>
      <c r="AI42" s="1">
        <f t="shared" si="1"/>
        <v>5.49764879418648</v>
      </c>
      <c r="AJ42" s="1">
        <f t="shared" si="1"/>
        <v>5.4883491657161194</v>
      </c>
      <c r="AK42" s="1">
        <f t="shared" si="1"/>
        <v>5.4790495372457597</v>
      </c>
      <c r="AL42" s="11">
        <f>Feuil1!X75</f>
        <v>5.4697499087753991</v>
      </c>
    </row>
    <row r="43" spans="1:38" x14ac:dyDescent="0.25">
      <c r="A43">
        <v>1400</v>
      </c>
      <c r="B43" s="1">
        <v>2.5425499999999999E-5</v>
      </c>
      <c r="C43">
        <f t="shared" si="3"/>
        <v>5.5281041904626003</v>
      </c>
      <c r="D43">
        <v>-3882900</v>
      </c>
      <c r="E43" s="1">
        <v>3.8679700000000002E-5</v>
      </c>
      <c r="F43" s="1">
        <v>6.4501000000000003E-6</v>
      </c>
      <c r="G43">
        <v>82.506399999999999</v>
      </c>
      <c r="O43">
        <v>1200</v>
      </c>
      <c r="P43" s="44">
        <v>2.53597E-5</v>
      </c>
      <c r="Q43" s="44">
        <v>2.5236600000000002E-5</v>
      </c>
      <c r="R43" s="1">
        <v>2.5112700000000001E-5</v>
      </c>
      <c r="S43" s="1">
        <v>2.49873E-5</v>
      </c>
      <c r="T43" s="1">
        <v>2.4861599999999999E-5</v>
      </c>
      <c r="U43" s="44">
        <v>2.47351E-5</v>
      </c>
      <c r="V43" s="1">
        <v>2.4607500000000001E-5</v>
      </c>
      <c r="W43" s="1">
        <v>2.44788E-5</v>
      </c>
      <c r="X43" s="1">
        <v>2.4349600000000001E-5</v>
      </c>
      <c r="AC43">
        <v>1600</v>
      </c>
      <c r="AD43" s="10">
        <f>Feuil1!P76</f>
        <v>5.5515443894791874</v>
      </c>
      <c r="AE43" s="1">
        <f t="shared" si="2"/>
        <v>5.5422469631884965</v>
      </c>
      <c r="AF43" s="1">
        <f t="shared" si="2"/>
        <v>5.5329495368978057</v>
      </c>
      <c r="AG43" s="1">
        <f t="shared" si="1"/>
        <v>5.5236521106071148</v>
      </c>
      <c r="AH43" s="1">
        <f t="shared" si="1"/>
        <v>5.5143546843164239</v>
      </c>
      <c r="AI43" s="1">
        <f t="shared" si="1"/>
        <v>5.5050572580257331</v>
      </c>
      <c r="AJ43" s="1">
        <f t="shared" si="1"/>
        <v>5.4957598317350422</v>
      </c>
      <c r="AK43" s="1">
        <f t="shared" si="1"/>
        <v>5.4864624054443514</v>
      </c>
      <c r="AL43" s="11">
        <f>Feuil1!X76</f>
        <v>5.4771649791536605</v>
      </c>
    </row>
    <row r="44" spans="1:38" x14ac:dyDescent="0.25">
      <c r="A44">
        <v>1500</v>
      </c>
      <c r="B44" s="1">
        <v>2.55247E-5</v>
      </c>
      <c r="C44">
        <f t="shared" si="3"/>
        <v>5.5352843348284759</v>
      </c>
      <c r="D44">
        <v>-3878300</v>
      </c>
      <c r="E44" s="1">
        <v>4.0037000000000003E-5</v>
      </c>
      <c r="F44" s="1">
        <v>6.65378E-6</v>
      </c>
      <c r="G44">
        <v>83.812700000000007</v>
      </c>
      <c r="O44">
        <v>1300</v>
      </c>
      <c r="P44" s="1">
        <v>2.5452E-5</v>
      </c>
      <c r="Q44" s="1">
        <v>2.533E-5</v>
      </c>
      <c r="R44" s="1">
        <v>2.52035E-5</v>
      </c>
      <c r="S44" s="1">
        <v>2.508E-5</v>
      </c>
      <c r="T44" s="1">
        <v>2.4953600000000001E-5</v>
      </c>
      <c r="U44" s="1">
        <v>2.4826900000000001E-5</v>
      </c>
      <c r="V44" s="1">
        <v>2.4699299999999999E-5</v>
      </c>
      <c r="W44" s="1">
        <v>2.45698E-5</v>
      </c>
      <c r="X44" s="1">
        <v>2.4439699999999999E-5</v>
      </c>
      <c r="AC44">
        <v>1700</v>
      </c>
      <c r="AD44" s="10">
        <f>Feuil1!P77</f>
        <v>5.5591228581967762</v>
      </c>
      <c r="AE44" s="1">
        <f t="shared" si="2"/>
        <v>5.5498374766536394</v>
      </c>
      <c r="AF44" s="1">
        <f t="shared" si="2"/>
        <v>5.5405520951105025</v>
      </c>
      <c r="AG44" s="1">
        <f t="shared" si="1"/>
        <v>5.5312667135673657</v>
      </c>
      <c r="AH44" s="1">
        <f t="shared" si="1"/>
        <v>5.5219813320242279</v>
      </c>
      <c r="AI44" s="1">
        <f t="shared" si="1"/>
        <v>5.5126959504810902</v>
      </c>
      <c r="AJ44" s="1">
        <f t="shared" si="1"/>
        <v>5.5034105689379542</v>
      </c>
      <c r="AK44" s="1">
        <f t="shared" si="1"/>
        <v>5.4941251873948165</v>
      </c>
      <c r="AL44" s="11">
        <f>Feuil1!X77</f>
        <v>5.4848398058516796</v>
      </c>
    </row>
    <row r="45" spans="1:38" x14ac:dyDescent="0.25">
      <c r="A45">
        <v>1600</v>
      </c>
      <c r="B45" s="1">
        <v>2.5627100000000001E-5</v>
      </c>
      <c r="C45">
        <f t="shared" si="3"/>
        <v>5.5426766100286136</v>
      </c>
      <c r="D45">
        <v>-3873600</v>
      </c>
      <c r="E45" s="1">
        <v>4.13088E-5</v>
      </c>
      <c r="F45" s="1">
        <v>6.88438E-6</v>
      </c>
      <c r="G45">
        <v>84.978999999999999</v>
      </c>
      <c r="O45">
        <v>1400</v>
      </c>
      <c r="P45" s="1">
        <v>2.5548999999999999E-5</v>
      </c>
      <c r="Q45" s="1">
        <v>2.5425499999999999E-5</v>
      </c>
      <c r="R45" s="44">
        <v>2.53053E-5</v>
      </c>
      <c r="S45" s="1">
        <v>2.5175099999999999E-5</v>
      </c>
      <c r="T45" s="1">
        <v>2.5049300000000001E-5</v>
      </c>
      <c r="U45" s="1">
        <v>2.4921599999999999E-5</v>
      </c>
      <c r="V45" s="1">
        <v>2.4793100000000002E-5</v>
      </c>
      <c r="W45" s="1">
        <v>2.4663200000000001E-5</v>
      </c>
      <c r="X45" s="1">
        <v>2.45326E-5</v>
      </c>
      <c r="AC45">
        <v>1800</v>
      </c>
      <c r="AD45" s="10">
        <f>Feuil1!P78</f>
        <v>5.567073797078633</v>
      </c>
      <c r="AE45" s="1">
        <f t="shared" si="2"/>
        <v>5.5577815075228836</v>
      </c>
      <c r="AF45" s="1">
        <f t="shared" si="2"/>
        <v>5.5484892179671332</v>
      </c>
      <c r="AG45" s="1">
        <f t="shared" si="1"/>
        <v>5.5391969284113847</v>
      </c>
      <c r="AH45" s="1">
        <f t="shared" si="1"/>
        <v>5.5299046388556352</v>
      </c>
      <c r="AI45" s="1">
        <f t="shared" si="1"/>
        <v>5.5206123492998849</v>
      </c>
      <c r="AJ45" s="1">
        <f t="shared" si="1"/>
        <v>5.5113200597441363</v>
      </c>
      <c r="AK45" s="1">
        <f t="shared" si="1"/>
        <v>5.502027770188386</v>
      </c>
      <c r="AL45" s="11">
        <f>Feuil1!X78</f>
        <v>5.4927354806326365</v>
      </c>
    </row>
    <row r="46" spans="1:38" x14ac:dyDescent="0.25">
      <c r="A46">
        <v>1700</v>
      </c>
      <c r="B46" s="1">
        <v>2.57334E-5</v>
      </c>
      <c r="C46">
        <f t="shared" si="3"/>
        <v>5.5503296252150296</v>
      </c>
      <c r="D46">
        <v>-3868900</v>
      </c>
      <c r="E46" s="1">
        <v>4.3466800000000002E-5</v>
      </c>
      <c r="F46" s="1">
        <v>7.1685299999999996E-6</v>
      </c>
      <c r="G46">
        <v>86.590100000000007</v>
      </c>
      <c r="O46">
        <v>1500</v>
      </c>
      <c r="P46" s="1">
        <v>2.5647500000000001E-5</v>
      </c>
      <c r="Q46" s="1">
        <v>2.55247E-5</v>
      </c>
      <c r="R46" s="1">
        <v>2.53996E-5</v>
      </c>
      <c r="S46" s="11">
        <v>2.52746E-5</v>
      </c>
      <c r="T46" s="1">
        <v>2.5147399999999999E-5</v>
      </c>
      <c r="U46" s="1">
        <v>2.50196E-5</v>
      </c>
      <c r="V46" s="1">
        <v>2.4890799999999999E-5</v>
      </c>
      <c r="W46" s="1">
        <v>2.4760500000000001E-5</v>
      </c>
      <c r="X46" s="1">
        <v>2.46288E-5</v>
      </c>
      <c r="AC46">
        <v>2000</v>
      </c>
      <c r="AD46" s="10">
        <f>Feuil1!P79</f>
        <v>5.5837817804265395</v>
      </c>
      <c r="AE46" s="1">
        <f t="shared" si="2"/>
        <v>5.5744886844093831</v>
      </c>
      <c r="AF46" s="1">
        <f t="shared" si="2"/>
        <v>5.5651955883922266</v>
      </c>
      <c r="AG46" s="1">
        <f t="shared" si="2"/>
        <v>5.5559024923750711</v>
      </c>
      <c r="AH46" s="1">
        <f t="shared" si="2"/>
        <v>5.5466093963579146</v>
      </c>
      <c r="AI46" s="1">
        <f t="shared" si="2"/>
        <v>5.5373163003407582</v>
      </c>
      <c r="AJ46" s="1">
        <f t="shared" si="2"/>
        <v>5.5280232043236026</v>
      </c>
      <c r="AK46" s="1">
        <f t="shared" si="2"/>
        <v>5.5187301083064462</v>
      </c>
      <c r="AL46" s="11">
        <f>Feuil1!X79</f>
        <v>5.5094370122892897</v>
      </c>
    </row>
    <row r="47" spans="1:38" x14ac:dyDescent="0.25">
      <c r="A47">
        <v>1800</v>
      </c>
      <c r="B47" s="1">
        <v>2.5843800000000001E-5</v>
      </c>
      <c r="C47">
        <f t="shared" si="3"/>
        <v>5.558255539941535</v>
      </c>
      <c r="D47" s="1">
        <v>-3864000</v>
      </c>
      <c r="E47" s="1">
        <v>4.4883499999999998E-5</v>
      </c>
      <c r="F47" s="1">
        <v>7.4555299999999996E-6</v>
      </c>
      <c r="G47" s="1">
        <v>87.579499999999996</v>
      </c>
      <c r="O47">
        <v>1600</v>
      </c>
      <c r="P47" s="1">
        <v>2.57503E-5</v>
      </c>
      <c r="Q47" s="1">
        <v>2.5627100000000001E-5</v>
      </c>
      <c r="R47" s="1">
        <v>2.5502300000000001E-5</v>
      </c>
      <c r="S47" s="11">
        <v>2.5377299999999998E-5</v>
      </c>
      <c r="T47" s="1">
        <v>2.5249000000000002E-5</v>
      </c>
      <c r="U47" s="1">
        <v>2.51214E-5</v>
      </c>
      <c r="V47" s="1">
        <v>2.4992599999999999E-5</v>
      </c>
      <c r="W47" s="1">
        <v>2.4861699999999999E-5</v>
      </c>
      <c r="X47" s="1">
        <v>2.47291E-5</v>
      </c>
      <c r="AC47">
        <v>2150</v>
      </c>
      <c r="AD47" s="10">
        <f>Feuil1!P80</f>
        <v>5.597712754077369</v>
      </c>
      <c r="AE47" s="1">
        <f t="shared" si="2"/>
        <v>5.5884032678937183</v>
      </c>
      <c r="AF47" s="1">
        <f t="shared" si="2"/>
        <v>5.5790937817100676</v>
      </c>
      <c r="AG47" s="1">
        <f t="shared" si="2"/>
        <v>5.5697842955264187</v>
      </c>
      <c r="AH47" s="1">
        <f t="shared" si="2"/>
        <v>5.5604748093427681</v>
      </c>
      <c r="AI47" s="1">
        <f t="shared" si="2"/>
        <v>5.5511653231591174</v>
      </c>
      <c r="AJ47" s="1">
        <f t="shared" si="2"/>
        <v>5.5418558369754685</v>
      </c>
      <c r="AK47" s="1">
        <f t="shared" si="2"/>
        <v>5.5325463507918178</v>
      </c>
      <c r="AL47" s="11">
        <f>Feuil1!X80</f>
        <v>5.5232368646081671</v>
      </c>
    </row>
    <row r="48" spans="1:38" x14ac:dyDescent="0.25">
      <c r="A48">
        <v>2000</v>
      </c>
      <c r="B48" s="1">
        <v>2.6078500000000001E-5</v>
      </c>
      <c r="C48">
        <f t="shared" si="3"/>
        <v>5.5750305934011912</v>
      </c>
      <c r="D48" s="1">
        <v>-3853900</v>
      </c>
      <c r="E48" s="1">
        <v>4.6362000000000001E-5</v>
      </c>
      <c r="F48" s="1">
        <v>7.9153800000000008E-6</v>
      </c>
      <c r="G48" s="1">
        <v>89.271900000000002</v>
      </c>
      <c r="O48">
        <v>1700</v>
      </c>
      <c r="P48" s="44">
        <v>2.5855900000000001E-5</v>
      </c>
      <c r="Q48" s="1">
        <v>2.57334E-5</v>
      </c>
      <c r="R48" s="1">
        <v>2.5608700000000001E-5</v>
      </c>
      <c r="S48" s="1">
        <v>2.54833E-5</v>
      </c>
      <c r="T48" s="1">
        <v>2.5356099999999999E-5</v>
      </c>
      <c r="U48" s="44">
        <v>2.5227300000000002E-5</v>
      </c>
      <c r="V48" s="1">
        <v>2.5097200000000001E-5</v>
      </c>
      <c r="W48" s="1">
        <v>2.4967E-5</v>
      </c>
      <c r="X48" s="1">
        <v>2.4833200000000001E-5</v>
      </c>
      <c r="AC48">
        <v>2300</v>
      </c>
      <c r="AD48" s="10">
        <f>Feuil1!P81</f>
        <v>5.6122990828059152</v>
      </c>
      <c r="AE48" s="1">
        <f t="shared" si="2"/>
        <v>5.6036431316071784</v>
      </c>
      <c r="AF48" s="1">
        <f t="shared" si="2"/>
        <v>5.5949871804084435</v>
      </c>
      <c r="AG48" s="1">
        <f t="shared" si="2"/>
        <v>5.5863312292097067</v>
      </c>
      <c r="AH48" s="1">
        <f t="shared" si="2"/>
        <v>5.5776752780109708</v>
      </c>
      <c r="AI48" s="1">
        <f t="shared" si="2"/>
        <v>5.569019326812235</v>
      </c>
      <c r="AJ48" s="1">
        <f t="shared" si="2"/>
        <v>5.5603633756134991</v>
      </c>
      <c r="AK48" s="1">
        <f t="shared" si="2"/>
        <v>5.5517074244147633</v>
      </c>
      <c r="AL48" s="11">
        <f>Feuil1!X81</f>
        <v>5.5430514732160265</v>
      </c>
    </row>
    <row r="49" spans="1:38" x14ac:dyDescent="0.3">
      <c r="A49">
        <v>2150</v>
      </c>
      <c r="B49" s="1">
        <v>2.6268500000000001E-5</v>
      </c>
      <c r="C49">
        <f t="shared" ref="C49" si="4">(1/6)*(( (2592*0.33333/6.02E+23)*B49)^(1/3))*10000000000</f>
        <v>5.5885371691010572</v>
      </c>
      <c r="D49" s="1">
        <v>-3845900</v>
      </c>
      <c r="E49" s="1">
        <v>4.9881199999999999E-5</v>
      </c>
      <c r="F49" s="1">
        <v>8.4968499999999998E-6</v>
      </c>
      <c r="G49" s="1">
        <v>91.725800000000007</v>
      </c>
      <c r="O49">
        <v>1800</v>
      </c>
      <c r="P49" s="1">
        <v>2.5967000000000001E-5</v>
      </c>
      <c r="Q49" s="1">
        <v>2.5843800000000001E-5</v>
      </c>
      <c r="R49" s="1">
        <v>2.5718999999999999E-5</v>
      </c>
      <c r="S49" s="1">
        <v>2.55926E-5</v>
      </c>
      <c r="T49" s="1">
        <v>2.54663E-5</v>
      </c>
      <c r="U49" s="1">
        <v>2.53379E-5</v>
      </c>
      <c r="V49" s="1">
        <v>2.52065E-5</v>
      </c>
      <c r="W49" s="1">
        <v>2.5075400000000001E-5</v>
      </c>
      <c r="X49" s="1">
        <v>2.49406E-5</v>
      </c>
      <c r="AC49">
        <v>2450</v>
      </c>
      <c r="AD49" s="10">
        <f>Feuil1!P82</f>
        <v>5.6291035442386885</v>
      </c>
      <c r="AE49" s="1">
        <f t="shared" si="2"/>
        <v>5.6210200444459089</v>
      </c>
      <c r="AF49" s="1">
        <f t="shared" si="2"/>
        <v>5.6129365446531292</v>
      </c>
      <c r="AG49" s="1">
        <f t="shared" si="2"/>
        <v>5.6048530448603504</v>
      </c>
      <c r="AH49" s="1">
        <f t="shared" si="2"/>
        <v>5.5967695450675699</v>
      </c>
      <c r="AI49" s="1">
        <f t="shared" si="2"/>
        <v>5.5886860452747911</v>
      </c>
      <c r="AJ49" s="1">
        <f t="shared" si="2"/>
        <v>5.5806025454820114</v>
      </c>
      <c r="AK49" s="1">
        <f t="shared" si="2"/>
        <v>5.5725190456892317</v>
      </c>
      <c r="AL49" s="11">
        <f>Feuil1!X82</f>
        <v>5.5644355458964521</v>
      </c>
    </row>
    <row r="50" spans="1:38" x14ac:dyDescent="0.3">
      <c r="A50">
        <v>2300</v>
      </c>
      <c r="B50" s="1">
        <v>2.6478999999999998E-5</v>
      </c>
      <c r="C50">
        <f>(1/6)*(( (2592*0.33333/6.02E+23)*B50)^(1/3))*10000000000</f>
        <v>5.6034251997861197</v>
      </c>
      <c r="D50" s="1">
        <v>-3837000</v>
      </c>
      <c r="E50" s="1">
        <v>5.7221E-5</v>
      </c>
      <c r="F50" s="1">
        <v>9.2698000000000006E-6</v>
      </c>
      <c r="G50" s="1">
        <v>100.117</v>
      </c>
      <c r="O50">
        <v>2000</v>
      </c>
      <c r="P50" s="1">
        <v>2.62015E-5</v>
      </c>
      <c r="Q50" s="1">
        <v>2.6078500000000001E-5</v>
      </c>
      <c r="R50" s="1">
        <v>2.5952299999999999E-5</v>
      </c>
      <c r="S50" s="1">
        <v>2.5828100000000001E-5</v>
      </c>
      <c r="T50" s="1">
        <v>2.5699700000000001E-5</v>
      </c>
      <c r="U50" s="1">
        <v>2.5570100000000001E-5</v>
      </c>
      <c r="V50" s="1">
        <v>2.5443300000000001E-5</v>
      </c>
      <c r="W50" s="1">
        <v>2.5314099999999999E-5</v>
      </c>
      <c r="X50" s="1">
        <v>2.5168799999999999E-5</v>
      </c>
      <c r="AC50">
        <v>2600</v>
      </c>
      <c r="AD50" s="10">
        <f>Feuil1!P83</f>
        <v>5.6526303119212846</v>
      </c>
      <c r="AE50" s="1">
        <f t="shared" si="2"/>
        <v>5.64341457585396</v>
      </c>
      <c r="AF50" s="1">
        <f t="shared" si="2"/>
        <v>5.6341988397866363</v>
      </c>
      <c r="AG50" s="1">
        <f t="shared" si="2"/>
        <v>5.6249831037193125</v>
      </c>
      <c r="AH50" s="1">
        <f t="shared" si="2"/>
        <v>5.6157673676519879</v>
      </c>
      <c r="AI50" s="1">
        <f t="shared" si="2"/>
        <v>5.6065516315846633</v>
      </c>
      <c r="AJ50" s="1">
        <f t="shared" si="2"/>
        <v>5.5973358955173396</v>
      </c>
      <c r="AK50" s="1">
        <f t="shared" si="2"/>
        <v>5.5881201594500158</v>
      </c>
      <c r="AL50" s="11">
        <f>Feuil1!X83</f>
        <v>5.5789044233826912</v>
      </c>
    </row>
    <row r="51" spans="1:38" x14ac:dyDescent="0.3">
      <c r="A51">
        <v>2450</v>
      </c>
      <c r="B51" s="1">
        <v>2.67392E-5</v>
      </c>
      <c r="C51">
        <f t="shared" ref="C51:C52" si="5">(1/6)*(( (2592*0.33333/6.02E+23)*B51)^(1/3))*10000000000</f>
        <v>5.6217197142878907</v>
      </c>
      <c r="D51" s="1">
        <v>-3826225</v>
      </c>
      <c r="E51" s="1">
        <v>6.3268499999999999E-5</v>
      </c>
      <c r="F51" s="1">
        <v>3.24818E-6</v>
      </c>
      <c r="G51" s="1">
        <v>108.557</v>
      </c>
      <c r="O51">
        <v>2150</v>
      </c>
      <c r="P51" s="1">
        <v>2.6398100000000001E-5</v>
      </c>
      <c r="Q51" s="1">
        <v>2.6268500000000001E-5</v>
      </c>
      <c r="R51" s="1">
        <v>2.6142100000000002E-5</v>
      </c>
      <c r="S51" s="1">
        <v>2.60161E-5</v>
      </c>
      <c r="T51" s="1">
        <v>2.5889199999999999E-5</v>
      </c>
      <c r="U51" s="1">
        <v>2.57703E-5</v>
      </c>
      <c r="V51" s="1">
        <v>2.5644599999999998E-5</v>
      </c>
      <c r="W51" s="1">
        <v>2.5505500000000002E-5</v>
      </c>
      <c r="X51" s="1">
        <v>2.5358400000000001E-5</v>
      </c>
      <c r="AC51">
        <v>2800</v>
      </c>
      <c r="AD51" s="10">
        <f>Feuil1!P84</f>
        <v>5.6808123022142869</v>
      </c>
      <c r="AE51" s="1">
        <f t="shared" si="2"/>
        <v>5.6702410338841949</v>
      </c>
      <c r="AF51" s="1">
        <f t="shared" si="2"/>
        <v>5.6596697655541028</v>
      </c>
      <c r="AG51" s="1">
        <f t="shared" si="2"/>
        <v>5.6490984972240099</v>
      </c>
      <c r="AH51" s="1">
        <f t="shared" si="2"/>
        <v>5.6385272288939188</v>
      </c>
      <c r="AI51" s="1">
        <f t="shared" si="2"/>
        <v>5.6279559605638259</v>
      </c>
      <c r="AJ51" s="1">
        <f t="shared" si="2"/>
        <v>5.6173846922337347</v>
      </c>
      <c r="AK51" s="1">
        <f t="shared" si="2"/>
        <v>5.6068134239036418</v>
      </c>
      <c r="AL51" s="11">
        <f>Feuil1!X84</f>
        <v>5.5962421555735498</v>
      </c>
    </row>
    <row r="52" spans="1:38" x14ac:dyDescent="0.3">
      <c r="A52">
        <v>2600</v>
      </c>
      <c r="B52" s="1">
        <v>2.70824E-5</v>
      </c>
      <c r="C52">
        <f t="shared" si="5"/>
        <v>5.6456692964753588</v>
      </c>
      <c r="D52" s="1">
        <v>-3810750</v>
      </c>
      <c r="E52" s="1">
        <v>7.7844500000000003E-5</v>
      </c>
      <c r="F52" s="1">
        <v>1.1104500000000001E-6</v>
      </c>
      <c r="G52" s="1">
        <v>140.04900000000001</v>
      </c>
      <c r="O52">
        <v>2300</v>
      </c>
      <c r="P52" s="1">
        <v>2.6605E-5</v>
      </c>
      <c r="Q52" s="1">
        <v>2.6478999999999998E-5</v>
      </c>
      <c r="R52" s="1">
        <v>2.6376800000000001E-5</v>
      </c>
      <c r="S52" s="1">
        <v>2.6239799999999999E-5</v>
      </c>
      <c r="T52" s="1">
        <v>2.6105399999999999E-5</v>
      </c>
      <c r="U52" s="1">
        <v>2.5997900000000001E-5</v>
      </c>
      <c r="V52" s="1">
        <v>2.5877500000000001E-5</v>
      </c>
      <c r="W52" s="1">
        <v>2.5753800000000001E-5</v>
      </c>
      <c r="X52" s="1">
        <v>2.5632299999999999E-5</v>
      </c>
      <c r="AC52">
        <v>2950</v>
      </c>
      <c r="AD52" s="10">
        <f>Feuil1!P85</f>
        <v>5.6980957241233794</v>
      </c>
      <c r="AE52" s="1">
        <f t="shared" si="2"/>
        <v>5.6870413811079343</v>
      </c>
      <c r="AF52" s="1">
        <f t="shared" si="2"/>
        <v>5.6759870380924884</v>
      </c>
      <c r="AG52" s="1">
        <f t="shared" si="2"/>
        <v>5.6649326950770424</v>
      </c>
      <c r="AH52" s="1">
        <f t="shared" si="2"/>
        <v>5.6538783520615965</v>
      </c>
      <c r="AI52" s="1">
        <f t="shared" si="2"/>
        <v>5.6428240090461514</v>
      </c>
      <c r="AJ52" s="1">
        <f t="shared" si="2"/>
        <v>5.6317696660307055</v>
      </c>
      <c r="AK52" s="1">
        <f t="shared" si="2"/>
        <v>5.6207153230152596</v>
      </c>
      <c r="AL52" s="11">
        <f>Feuil1!X85</f>
        <v>5.6096609799998145</v>
      </c>
    </row>
    <row r="53" spans="1:38" x14ac:dyDescent="0.3">
      <c r="A53">
        <v>2800</v>
      </c>
      <c r="B53" s="1">
        <v>2.7458999999999999E-5</v>
      </c>
      <c r="C53">
        <f>(1/6)*(( (2592*0.33333/6.02E+23)*B53)^(1/3))*10000000000</f>
        <v>5.6717179386888494</v>
      </c>
      <c r="D53" s="1">
        <v>-3791800</v>
      </c>
      <c r="E53" s="1">
        <v>5.6777000000000002E-5</v>
      </c>
      <c r="F53" s="1">
        <v>1.07753E-6</v>
      </c>
      <c r="G53" s="1">
        <v>114.83499999999999</v>
      </c>
      <c r="O53">
        <v>2450</v>
      </c>
      <c r="P53" s="1">
        <v>2.6844700000000001E-5</v>
      </c>
      <c r="Q53" s="1">
        <v>2.67392E-5</v>
      </c>
      <c r="R53" s="1">
        <v>2.6620600000000001E-5</v>
      </c>
      <c r="S53" s="1">
        <v>2.6517300000000001E-5</v>
      </c>
      <c r="T53" s="1">
        <v>2.63899E-5</v>
      </c>
      <c r="U53" s="1">
        <v>2.63035E-5</v>
      </c>
      <c r="V53" s="1">
        <v>2.6196000000000001E-5</v>
      </c>
      <c r="W53" s="1">
        <v>2.60689E-5</v>
      </c>
      <c r="X53" s="1">
        <v>2.5930100000000001E-5</v>
      </c>
      <c r="AC53">
        <v>3100</v>
      </c>
      <c r="AD53" s="10">
        <f>Feuil1!P86</f>
        <v>5.7139456363488996</v>
      </c>
      <c r="AE53" s="1">
        <f t="shared" si="2"/>
        <v>5.7026984831577581</v>
      </c>
      <c r="AF53" s="1">
        <f t="shared" si="2"/>
        <v>5.6914513299666147</v>
      </c>
      <c r="AG53" s="1">
        <f t="shared" si="2"/>
        <v>5.6802041767754723</v>
      </c>
      <c r="AH53" s="1">
        <f t="shared" si="2"/>
        <v>5.6689570235843298</v>
      </c>
      <c r="AI53" s="1">
        <f t="shared" si="2"/>
        <v>5.6577098703931874</v>
      </c>
      <c r="AJ53" s="1">
        <f t="shared" si="2"/>
        <v>5.6464627172020458</v>
      </c>
      <c r="AK53" s="1">
        <f t="shared" si="2"/>
        <v>5.6352155640109025</v>
      </c>
      <c r="AL53" s="11">
        <f>Feuil1!X86</f>
        <v>5.623968410819761</v>
      </c>
    </row>
    <row r="54" spans="1:38" x14ac:dyDescent="0.3">
      <c r="A54">
        <v>2950</v>
      </c>
      <c r="B54" s="1">
        <v>2.7696100000000001E-5</v>
      </c>
      <c r="C54">
        <f t="shared" ref="C54:C55" si="6">(1/6)*(( (2592*0.33333/6.02E+23)*B54)^(1/3))*10000000000</f>
        <v>5.6879956890615464</v>
      </c>
      <c r="D54" s="1">
        <v>-3779875</v>
      </c>
      <c r="E54" s="1">
        <v>5.7114499999999997E-5</v>
      </c>
      <c r="F54" s="1">
        <v>1.16628E-6</v>
      </c>
      <c r="G54" s="1">
        <v>111.71</v>
      </c>
      <c r="O54">
        <v>2600</v>
      </c>
      <c r="P54" s="1">
        <v>2.71827E-5</v>
      </c>
      <c r="Q54" s="1">
        <v>2.70824E-5</v>
      </c>
      <c r="R54" s="1">
        <v>2.6971700000000001E-5</v>
      </c>
      <c r="S54" s="1">
        <v>2.6849500000000001E-5</v>
      </c>
      <c r="T54" s="1">
        <v>2.67114E-5</v>
      </c>
      <c r="U54" s="1">
        <v>2.6574999999999999E-5</v>
      </c>
      <c r="V54" s="1">
        <v>2.64349E-5</v>
      </c>
      <c r="W54" s="1">
        <v>2.62851E-5</v>
      </c>
      <c r="X54" s="1">
        <v>2.6132899999999998E-5</v>
      </c>
      <c r="AC54">
        <v>3300</v>
      </c>
      <c r="AD54" s="10">
        <f>Feuil1!P87</f>
        <v>5.7365879242150459</v>
      </c>
      <c r="AE54" s="1">
        <f t="shared" si="2"/>
        <v>5.7251231932450883</v>
      </c>
      <c r="AF54" s="1">
        <f t="shared" si="2"/>
        <v>5.7136584622751316</v>
      </c>
      <c r="AG54" s="1">
        <f t="shared" si="2"/>
        <v>5.7021937313051732</v>
      </c>
      <c r="AH54" s="1">
        <f t="shared" si="2"/>
        <v>5.6907290003352156</v>
      </c>
      <c r="AI54" s="1">
        <f t="shared" si="2"/>
        <v>5.6792642693652589</v>
      </c>
      <c r="AJ54" s="1">
        <f t="shared" si="2"/>
        <v>5.6677995383953004</v>
      </c>
      <c r="AK54" s="1">
        <f t="shared" si="2"/>
        <v>5.6563348074253437</v>
      </c>
      <c r="AL54" s="11">
        <f>Feuil1!X87</f>
        <v>5.6448700764553861</v>
      </c>
    </row>
    <row r="55" spans="1:38" x14ac:dyDescent="0.3">
      <c r="A55">
        <v>3100</v>
      </c>
      <c r="B55" s="1">
        <v>2.79276E-5</v>
      </c>
      <c r="C55">
        <f t="shared" si="6"/>
        <v>5.7037995888486197</v>
      </c>
      <c r="D55" s="1">
        <v>-3768575</v>
      </c>
      <c r="E55" s="1">
        <v>5.88063E-5</v>
      </c>
      <c r="F55" s="1">
        <v>1.2479500000000001E-6</v>
      </c>
      <c r="G55" s="1">
        <v>114.82</v>
      </c>
      <c r="O55">
        <v>2800</v>
      </c>
      <c r="P55" s="1">
        <v>2.7591300000000001E-5</v>
      </c>
      <c r="Q55" s="1">
        <v>2.7458999999999999E-5</v>
      </c>
      <c r="R55" s="1">
        <v>2.7324499999999999E-5</v>
      </c>
      <c r="S55" s="1">
        <v>2.7168100000000002E-5</v>
      </c>
      <c r="T55" s="1">
        <v>2.7017800000000001E-5</v>
      </c>
      <c r="U55" s="1">
        <v>2.6865699999999999E-5</v>
      </c>
      <c r="V55" s="1">
        <v>2.67021E-5</v>
      </c>
      <c r="W55" s="1">
        <v>2.6540899999999999E-5</v>
      </c>
      <c r="X55" s="1">
        <v>2.6377299999999999E-5</v>
      </c>
    </row>
    <row r="56" spans="1:38" x14ac:dyDescent="0.3">
      <c r="A56">
        <v>3300</v>
      </c>
      <c r="B56" s="1">
        <v>2.82507E-5</v>
      </c>
      <c r="C56">
        <f>(1/6)*(( (2592*0.33333/6.02E+23)*B56)^(1/3))*10000000000</f>
        <v>5.7257114374123281</v>
      </c>
      <c r="D56" s="1">
        <v>-3754175</v>
      </c>
      <c r="E56" s="1">
        <v>6.1422999999999998E-5</v>
      </c>
      <c r="F56" s="1">
        <v>1.40357E-6</v>
      </c>
      <c r="G56" s="1">
        <v>112.983</v>
      </c>
      <c r="O56">
        <v>2950</v>
      </c>
      <c r="P56" s="1">
        <v>2.7843899999999999E-5</v>
      </c>
      <c r="Q56" s="1">
        <v>2.7696100000000001E-5</v>
      </c>
      <c r="R56" s="1">
        <v>2.7543E-5</v>
      </c>
      <c r="S56" s="1">
        <v>2.7387200000000001E-5</v>
      </c>
      <c r="T56" s="1">
        <v>2.72231E-5</v>
      </c>
      <c r="U56" s="1">
        <v>2.7065700000000001E-5</v>
      </c>
      <c r="V56" s="1">
        <v>2.68999E-5</v>
      </c>
      <c r="W56" s="1">
        <v>2.6735499999999998E-5</v>
      </c>
      <c r="X56" s="1">
        <v>2.6567499999999999E-5</v>
      </c>
    </row>
    <row r="57" spans="1:38" x14ac:dyDescent="0.3">
      <c r="O57">
        <v>3100</v>
      </c>
      <c r="P57" s="1">
        <v>2.8076899999999999E-5</v>
      </c>
      <c r="Q57" s="1">
        <v>2.79276E-5</v>
      </c>
      <c r="R57" s="1">
        <v>2.77686E-5</v>
      </c>
      <c r="S57" s="1">
        <v>2.7608300000000001E-5</v>
      </c>
      <c r="T57" s="1">
        <v>2.7433999999999999E-5</v>
      </c>
      <c r="U57" s="1">
        <v>2.7280999999999999E-5</v>
      </c>
      <c r="V57" s="1">
        <v>2.7110500000000001E-5</v>
      </c>
      <c r="W57" s="1">
        <v>2.6942200000000001E-5</v>
      </c>
      <c r="X57" s="1">
        <v>2.6771299999999999E-5</v>
      </c>
    </row>
    <row r="58" spans="1:38" x14ac:dyDescent="0.3">
      <c r="D58" s="2" t="s">
        <v>7</v>
      </c>
      <c r="O58">
        <v>3300</v>
      </c>
      <c r="P58" s="1">
        <v>2.8411999999999998E-5</v>
      </c>
      <c r="Q58" s="1">
        <v>2.82507E-5</v>
      </c>
      <c r="R58" s="1">
        <v>2.8120299999999999E-5</v>
      </c>
      <c r="S58" s="1">
        <v>2.7929500000000001E-5</v>
      </c>
      <c r="T58" s="1">
        <v>2.7762900000000001E-5</v>
      </c>
      <c r="U58" s="1">
        <v>2.7589600000000001E-5</v>
      </c>
      <c r="V58" s="1">
        <v>2.7431900000000001E-5</v>
      </c>
      <c r="W58" s="1">
        <v>2.7280400000000001E-5</v>
      </c>
      <c r="X58" s="1">
        <v>2.7070899999999999E-5</v>
      </c>
      <c r="AG58" s="6" t="s">
        <v>51</v>
      </c>
    </row>
    <row r="59" spans="1:38" x14ac:dyDescent="0.3">
      <c r="A59" s="3" t="s">
        <v>2</v>
      </c>
      <c r="B59" s="5" t="s">
        <v>3</v>
      </c>
      <c r="C59" s="5" t="s">
        <v>0</v>
      </c>
      <c r="D59" s="5" t="s">
        <v>15</v>
      </c>
      <c r="E59" s="5" t="s">
        <v>4</v>
      </c>
      <c r="F59" s="5" t="s">
        <v>5</v>
      </c>
      <c r="G59" s="5" t="s">
        <v>16</v>
      </c>
      <c r="AD59">
        <v>0</v>
      </c>
      <c r="AE59">
        <v>0.125</v>
      </c>
      <c r="AF59">
        <v>0.25</v>
      </c>
      <c r="AG59">
        <v>0.375</v>
      </c>
      <c r="AH59">
        <v>0.5</v>
      </c>
      <c r="AI59">
        <v>0.625</v>
      </c>
      <c r="AJ59">
        <v>0.75</v>
      </c>
      <c r="AK59">
        <v>0.875</v>
      </c>
      <c r="AL59">
        <v>1</v>
      </c>
    </row>
    <row r="60" spans="1:38" x14ac:dyDescent="0.3">
      <c r="A60">
        <v>300</v>
      </c>
      <c r="B60" s="1">
        <v>2.4383E-5</v>
      </c>
      <c r="C60">
        <f>(1/6)*(( (2592*0.33333/6.02E+23)*B60)^(1/3))*10000000000</f>
        <v>5.4514926630398888</v>
      </c>
      <c r="D60" s="1">
        <v>-3943600</v>
      </c>
      <c r="E60" s="1">
        <v>2.9641999999999998E-5</v>
      </c>
      <c r="F60" s="1">
        <v>4.8369999999999996E-6</v>
      </c>
      <c r="G60" s="1">
        <v>75.623400000000004</v>
      </c>
      <c r="T60" s="6" t="s">
        <v>0</v>
      </c>
      <c r="AC60" s="3" t="s">
        <v>2</v>
      </c>
      <c r="AD60" s="7" t="s">
        <v>1</v>
      </c>
      <c r="AE60" s="7" t="s">
        <v>6</v>
      </c>
      <c r="AF60" s="7" t="s">
        <v>7</v>
      </c>
      <c r="AG60" s="7" t="s">
        <v>8</v>
      </c>
      <c r="AH60" s="7" t="s">
        <v>9</v>
      </c>
      <c r="AI60" s="7" t="s">
        <v>10</v>
      </c>
      <c r="AJ60" s="7" t="s">
        <v>11</v>
      </c>
      <c r="AK60" s="7" t="s">
        <v>12</v>
      </c>
      <c r="AL60" s="7" t="s">
        <v>13</v>
      </c>
    </row>
    <row r="61" spans="1:38" x14ac:dyDescent="0.3">
      <c r="A61">
        <v>400</v>
      </c>
      <c r="B61" s="1">
        <v>2.44569E-5</v>
      </c>
      <c r="C61">
        <f t="shared" ref="C61:C76" si="7">(1/6)*(( (2592*0.33333/6.02E+23)*B61)^(1/3))*10000000000</f>
        <v>5.4569945699737632</v>
      </c>
      <c r="D61">
        <v>-3939700</v>
      </c>
      <c r="E61" s="1">
        <v>3.0534799999999998E-5</v>
      </c>
      <c r="F61" s="1">
        <v>4.9198199999999996E-6</v>
      </c>
      <c r="G61">
        <v>76.684200000000004</v>
      </c>
      <c r="P61">
        <v>0</v>
      </c>
      <c r="Q61">
        <v>12.5</v>
      </c>
      <c r="R61">
        <v>25</v>
      </c>
      <c r="S61">
        <v>37.5</v>
      </c>
      <c r="T61">
        <v>50</v>
      </c>
      <c r="U61">
        <v>62.5</v>
      </c>
      <c r="V61">
        <v>75</v>
      </c>
      <c r="W61">
        <v>87.5</v>
      </c>
      <c r="X61">
        <v>100</v>
      </c>
      <c r="AC61">
        <v>300</v>
      </c>
      <c r="AD61" s="10"/>
      <c r="AE61" s="1">
        <f>100*(Feuil1!$Q63-$AE30)/AE30</f>
        <v>4.8294874363582468E-3</v>
      </c>
      <c r="AF61" s="1">
        <f>100*(Feuil1!$R63-$AF30)/AF30</f>
        <v>6.3482657154094492E-3</v>
      </c>
      <c r="AG61" s="1">
        <f>100*(Feuil1!$S63-$AG30)/AG30</f>
        <v>8.4368362370473796E-3</v>
      </c>
      <c r="AH61" s="1">
        <f>100*(Feuil1!$T63-$AH30)/AH30</f>
        <v>9.0056085051872653E-3</v>
      </c>
      <c r="AI61" s="1">
        <f>100*(Feuil1!$U63-$AI30)/AI30</f>
        <v>8.5874970657986178E-3</v>
      </c>
      <c r="AJ61" s="1">
        <f>100*(Feuil1!$V63-$AJ30)/AJ30</f>
        <v>6.7497524009397071E-3</v>
      </c>
      <c r="AK61" s="1">
        <f>100*(Feuil1!$W63-$AK30)/AK30</f>
        <v>3.8921735432712089E-3</v>
      </c>
      <c r="AL61" s="11"/>
    </row>
    <row r="62" spans="1:38" x14ac:dyDescent="0.3">
      <c r="A62">
        <v>500</v>
      </c>
      <c r="B62" s="44">
        <v>2.4532199999999999E-5</v>
      </c>
      <c r="C62">
        <f t="shared" si="7"/>
        <v>5.4625893195709869</v>
      </c>
      <c r="D62" s="43">
        <v>-3935800</v>
      </c>
      <c r="E62" s="44">
        <v>3.2775999999999999E-5</v>
      </c>
      <c r="F62" s="44">
        <v>5.1095E-6</v>
      </c>
      <c r="G62" s="43">
        <v>76.267799999999994</v>
      </c>
      <c r="O62" s="3" t="s">
        <v>2</v>
      </c>
      <c r="P62" s="7" t="s">
        <v>1</v>
      </c>
      <c r="Q62" s="7" t="s">
        <v>6</v>
      </c>
      <c r="R62" s="7" t="s">
        <v>7</v>
      </c>
      <c r="S62" s="7" t="s">
        <v>8</v>
      </c>
      <c r="T62" s="7" t="s">
        <v>9</v>
      </c>
      <c r="U62" s="7" t="s">
        <v>10</v>
      </c>
      <c r="V62" s="7" t="s">
        <v>11</v>
      </c>
      <c r="W62" s="7" t="s">
        <v>12</v>
      </c>
      <c r="X62" s="7" t="s">
        <v>13</v>
      </c>
      <c r="Y62" s="9" t="s">
        <v>21</v>
      </c>
      <c r="Z62" s="9" t="s">
        <v>54</v>
      </c>
      <c r="AC62">
        <v>400</v>
      </c>
      <c r="AD62" s="10"/>
      <c r="AE62" s="1">
        <f>100*(Feuil1!$Q64-$AE31)/AE31</f>
        <v>3.7130231130422468E-3</v>
      </c>
      <c r="AF62" s="1">
        <f>100*(Feuil1!$R64-$AF31)/AF31</f>
        <v>6.8919299794625534E-3</v>
      </c>
      <c r="AG62" s="1">
        <f>100*(Feuil1!$S64-$AG31)/AG31</f>
        <v>8.4335293967676191E-3</v>
      </c>
      <c r="AH62" s="1">
        <f>100*(Feuil1!$T64-$AH31)/AH31</f>
        <v>9.1399028031248792E-3</v>
      </c>
      <c r="AI62" s="1">
        <f>100*(Feuil1!$U64-$AI31)/AI31</f>
        <v>8.58402608195169E-3</v>
      </c>
      <c r="AJ62" s="1">
        <f>100*(Feuil1!$V64-$AJ31)/AJ31</f>
        <v>7.0256591183590934E-3</v>
      </c>
      <c r="AK62" s="1">
        <f>100*(Feuil1!$W64-$AK31)/AK31</f>
        <v>4.4503290900763087E-3</v>
      </c>
      <c r="AL62" s="11"/>
    </row>
    <row r="63" spans="1:38" x14ac:dyDescent="0.3">
      <c r="A63">
        <v>600</v>
      </c>
      <c r="B63" s="1">
        <v>2.46084E-5</v>
      </c>
      <c r="C63">
        <f t="shared" si="7"/>
        <v>5.4682392962633708</v>
      </c>
      <c r="D63">
        <v>-3931800</v>
      </c>
      <c r="E63" s="1">
        <v>3.1964200000000001E-5</v>
      </c>
      <c r="F63" s="1">
        <v>5.1650499999999998E-6</v>
      </c>
      <c r="G63">
        <v>77.734099999999998</v>
      </c>
      <c r="O63">
        <v>300</v>
      </c>
      <c r="P63">
        <f>(1/6)*(( (2592*0.33333/6.02E+23)*Feuil1!$P34)^(1/3))*10000000000</f>
        <v>5.4695426192042405</v>
      </c>
      <c r="Q63">
        <f>(1/6)*(( (2592*0.33333/6.02E+23)*Feuil1!$Q34)^(1/3))*10000000000</f>
        <v>5.4606083211435408</v>
      </c>
      <c r="R63">
        <f>(1/6)*(( (2592*0.33333/6.02E+23)*Feuil1!$R34)^(1/3))*10000000000</f>
        <v>5.4514926630398888</v>
      </c>
      <c r="S63">
        <f>(1/6)*(( (2592*0.33333/6.02E+23)*Feuil1!$S34)^(1/3))*10000000000</f>
        <v>5.4424077333426384</v>
      </c>
      <c r="T63">
        <f>(1/6)*(( (2592*0.33333/6.02E+23)*Feuil1!$T34)^(1/3))*10000000000</f>
        <v>5.433239852583017</v>
      </c>
      <c r="U63">
        <f>(1/6)*(( (2592*0.33333/6.02E+23)*Feuil1!$U34)^(1/3))*10000000000</f>
        <v>5.4240183430350601</v>
      </c>
      <c r="V63">
        <f>(1/6)*(( (2592*0.33333/6.02E+23)*Feuil1!$V34)^(1/3))*10000000000</f>
        <v>5.4147200464262069</v>
      </c>
      <c r="W63">
        <f>(1/6)*(( (2592*0.33333/6.02E+23)*Feuil1!$W34)^(1/3))*10000000000</f>
        <v>5.4053669642539939</v>
      </c>
      <c r="X63">
        <f>(1/6)*(( (2592*0.33333/6.02E+23)*Feuil1!$X34)^(1/3))*10000000000</f>
        <v>5.3959585814615361</v>
      </c>
      <c r="Y63">
        <f>5.46954262*(0.99734 + 0.000009802*(O63) - 0.0000000002705*POWER(O63, 2) + 0.0000000000004391*POWER(O63, 3))</f>
        <v>5.4710090629005279</v>
      </c>
      <c r="Z63" t="s">
        <v>55</v>
      </c>
      <c r="AC63">
        <v>500</v>
      </c>
      <c r="AD63" s="10"/>
      <c r="AE63" s="1">
        <f>100*(Feuil1!$Q65-$AE32)/AE32</f>
        <v>3.9616421202174614E-3</v>
      </c>
      <c r="AF63" s="1">
        <f>100*(Feuil1!$R65-$AF32)/AF32</f>
        <v>7.6633293834990138E-3</v>
      </c>
      <c r="AG63" s="1">
        <f>100*(Feuil1!$S65-$AG32)/AG32</f>
        <v>8.7802157205914833E-3</v>
      </c>
      <c r="AH63" s="1">
        <f>100*(Feuil1!$T65-$AH32)/AH32</f>
        <v>9.3328273821863122E-3</v>
      </c>
      <c r="AI63" s="1">
        <f>100*(Feuil1!$U65-$AI32)/AI32</f>
        <v>8.8995587660453592E-3</v>
      </c>
      <c r="AJ63" s="1">
        <f>100*(Feuil1!$V65-$AJ32)/AJ32</f>
        <v>7.4662222454239457E-3</v>
      </c>
      <c r="AK63" s="1">
        <f>100*(Feuil1!$W65-$AK32)/AK32</f>
        <v>4.1819997046914706E-3</v>
      </c>
      <c r="AL63" s="11"/>
    </row>
    <row r="64" spans="1:38" x14ac:dyDescent="0.3">
      <c r="A64">
        <v>700</v>
      </c>
      <c r="B64" s="1">
        <v>2.4686699999999999E-5</v>
      </c>
      <c r="C64">
        <f t="shared" si="7"/>
        <v>5.4740328440268939</v>
      </c>
      <c r="D64">
        <v>-3927800</v>
      </c>
      <c r="E64" s="1">
        <v>3.2128999999999997E-5</v>
      </c>
      <c r="F64" s="1">
        <v>5.2789200000000001E-6</v>
      </c>
      <c r="G64">
        <v>77.728800000000007</v>
      </c>
      <c r="O64">
        <v>400</v>
      </c>
      <c r="P64">
        <f>(1/6)*(( (2592*0.33333/6.02E+23)*Feuil1!$P35)^(1/3))*10000000000</f>
        <v>5.4750526587658923</v>
      </c>
      <c r="Q64">
        <f>(1/6)*(( (2592*0.33333/6.02E+23)*Feuil1!$Q35)^(1/3))*10000000000</f>
        <v>5.4660385289450204</v>
      </c>
      <c r="R64">
        <f>(1/6)*(( (2592*0.33333/6.02E+23)*Feuil1!$R35)^(1/3))*10000000000</f>
        <v>5.4569945699737632</v>
      </c>
      <c r="S64">
        <f>(1/6)*(( (2592*0.33333/6.02E+23)*Feuil1!$S35)^(1/3))*10000000000</f>
        <v>5.4478608342885506</v>
      </c>
      <c r="T64">
        <f>(1/6)*(( (2592*0.33333/6.02E+23)*Feuil1!$T35)^(1/3))*10000000000</f>
        <v>5.4386813932923079</v>
      </c>
      <c r="U64">
        <f>(1/6)*(( (2592*0.33333/6.02E+23)*Feuil1!$U35)^(1/3))*10000000000</f>
        <v>5.4294332949357953</v>
      </c>
      <c r="V64">
        <f>(1/6)*(( (2592*0.33333/6.02E+23)*Feuil1!$V35)^(1/3))*10000000000</f>
        <v>5.4201309665836064</v>
      </c>
      <c r="W64">
        <f>(1/6)*(( (2592*0.33333/6.02E+23)*Feuil1!$W35)^(1/3))*10000000000</f>
        <v>5.4107739023798098</v>
      </c>
      <c r="X64">
        <f>(1/6)*(( (2592*0.33333/6.02E+23)*Feuil1!$X35)^(1/3))*10000000000</f>
        <v>5.4013160382913039</v>
      </c>
      <c r="Y64">
        <f t="shared" ref="Y64:Y72" si="8">5.46954262*(0.99734 + 0.000009802*(O64) - 0.0000000002705*POWER(O64, 2) + 0.0000000000004391*POWER(O64, 3))</f>
        <v>5.4763556048052262</v>
      </c>
      <c r="Z64" t="s">
        <v>14</v>
      </c>
      <c r="AC64">
        <v>600</v>
      </c>
      <c r="AD64" s="10"/>
      <c r="AE64" s="1">
        <f>100*(Feuil1!$Q66-$AE33)/AE33</f>
        <v>4.4779255325435733E-3</v>
      </c>
      <c r="AF64" s="1">
        <f>100*(Feuil1!$R66-$AF33)/AF33</f>
        <v>7.481010767988616E-3</v>
      </c>
      <c r="AG64" s="1">
        <f>100*(Feuil1!$S66-$AG33)/AG33</f>
        <v>9.1239157336104187E-3</v>
      </c>
      <c r="AH64" s="1">
        <f>100*(Feuil1!$T66-$AH33)/AH33</f>
        <v>9.9341765574090923E-3</v>
      </c>
      <c r="AI64" s="1">
        <f>100*(Feuil1!$U66-$AI33)/AI33</f>
        <v>9.487362764536364E-3</v>
      </c>
      <c r="AJ64" s="1">
        <f>100*(Feuil1!$V66-$AJ33)/AJ33</f>
        <v>7.4886091318426698E-3</v>
      </c>
      <c r="AK64" s="1">
        <f>100*(Feuil1!$W66-$AK33)/AK33</f>
        <v>4.4707663651609277E-3</v>
      </c>
      <c r="AL64" s="11"/>
    </row>
    <row r="65" spans="1:38" x14ac:dyDescent="0.3">
      <c r="A65">
        <v>800</v>
      </c>
      <c r="B65" s="1">
        <v>2.47678E-5</v>
      </c>
      <c r="C65">
        <f t="shared" si="7"/>
        <v>5.4800206674986685</v>
      </c>
      <c r="D65" s="1">
        <v>-3923700</v>
      </c>
      <c r="E65" s="1">
        <v>3.2624299999999999E-5</v>
      </c>
      <c r="F65" s="1">
        <v>5.3929499999999998E-6</v>
      </c>
      <c r="G65" s="1">
        <v>78.148200000000003</v>
      </c>
      <c r="O65">
        <v>500</v>
      </c>
      <c r="P65">
        <f>(1/6)*(( (2592*0.33333/6.02E+23)*Feuil1!$P36)^(1/3))*10000000000</f>
        <v>5.4806253667628244</v>
      </c>
      <c r="Q65">
        <f>(1/6)*(( (2592*0.33333/6.02E+23)*Feuil1!$Q36)^(1/3))*10000000000</f>
        <v>5.47161480830919</v>
      </c>
      <c r="R65">
        <f>(1/6)*(( (2592*0.33333/6.02E+23)*Feuil1!$R36)^(1/3))*10000000000</f>
        <v>5.4625893195709869</v>
      </c>
      <c r="S65">
        <f>(1/6)*(( (2592*0.33333/6.02E+23)*Feuil1!$S36)^(1/3))*10000000000</f>
        <v>5.4534221999680277</v>
      </c>
      <c r="T65">
        <f>(1/6)*(( (2592*0.33333/6.02E+23)*Feuil1!$T36)^(1/3))*10000000000</f>
        <v>5.4442241567364311</v>
      </c>
      <c r="U65">
        <f>(1/6)*(( (2592*0.33333/6.02E+23)*Feuil1!$U36)^(1/3))*10000000000</f>
        <v>5.4349724339692287</v>
      </c>
      <c r="V65">
        <f>(1/6)*(( (2592*0.33333/6.02E+23)*Feuil1!$V36)^(1/3))*10000000000</f>
        <v>5.4256665348614286</v>
      </c>
      <c r="W65">
        <f>(1/6)*(( (2592*0.33333/6.02E+23)*Feuil1!$W36)^(1/3))*10000000000</f>
        <v>5.4162606556515405</v>
      </c>
      <c r="X65">
        <f>(1/6)*(( (2592*0.33333/6.02E+23)*Feuil1!$X36)^(1/3))*10000000000</f>
        <v>5.4068068414556922</v>
      </c>
      <c r="Y65">
        <f t="shared" si="8"/>
        <v>5.4817301967122969</v>
      </c>
      <c r="AC65">
        <v>700</v>
      </c>
      <c r="AD65" s="10"/>
      <c r="AE65" s="1">
        <f>100*(Feuil1!$Q67-$AE34)/AE34</f>
        <v>4.3186661405446069E-3</v>
      </c>
      <c r="AF65" s="1">
        <f>100*(Feuil1!$R67-$AF34)/AF34</f>
        <v>7.5690632252424089E-3</v>
      </c>
      <c r="AG65" s="1">
        <f>100*(Feuil1!$S67-$AG34)/AG34</f>
        <v>9.3287042163692976E-3</v>
      </c>
      <c r="AH65" s="1">
        <f>100*(Feuil1!$T67-$AH34)/AH34</f>
        <v>1.0530623198833964E-2</v>
      </c>
      <c r="AI65" s="1">
        <f>100*(Feuil1!$U67-$AI34)/AI34</f>
        <v>9.9332982691436623E-3</v>
      </c>
      <c r="AJ65" s="1">
        <f>100*(Feuil1!$V67-$AJ34)/AJ34</f>
        <v>7.9234273719622147E-3</v>
      </c>
      <c r="AK65" s="1">
        <f>100*(Feuil1!$W67-$AK34)/AK34</f>
        <v>4.8957354423369301E-3</v>
      </c>
      <c r="AL65" s="11"/>
    </row>
    <row r="66" spans="1:38" x14ac:dyDescent="0.3">
      <c r="A66">
        <v>900</v>
      </c>
      <c r="B66" s="1">
        <v>2.4850100000000001E-5</v>
      </c>
      <c r="C66">
        <f t="shared" si="7"/>
        <v>5.486083742374432</v>
      </c>
      <c r="D66">
        <v>-3919600</v>
      </c>
      <c r="E66" s="1">
        <v>3.3992999999999998E-5</v>
      </c>
      <c r="F66" s="1">
        <v>5.5505499999999997E-6</v>
      </c>
      <c r="G66">
        <v>79.493700000000004</v>
      </c>
      <c r="O66">
        <v>600</v>
      </c>
      <c r="P66">
        <f>(1/6)*(( (2592*0.33333/6.02E+23)*Feuil1!$P37)^(1/3))*10000000000</f>
        <v>5.4863045005601219</v>
      </c>
      <c r="Q66">
        <f>(1/6)*(( (2592*0.33333/6.02E+23)*Feuil1!$Q37)^(1/3))*10000000000</f>
        <v>5.4773126329253303</v>
      </c>
      <c r="R66">
        <f>(1/6)*(( (2592*0.33333/6.02E+23)*Feuil1!$R37)^(1/3))*10000000000</f>
        <v>5.4682392962633708</v>
      </c>
      <c r="S66">
        <f>(1/6)*(( (2592*0.33333/6.02E+23)*Feuil1!$S37)^(1/3))*10000000000</f>
        <v>5.4590911580972037</v>
      </c>
      <c r="T66">
        <f>(1/6)*(( (2592*0.33333/6.02E+23)*Feuil1!$T37)^(1/3))*10000000000</f>
        <v>5.4498973426731592</v>
      </c>
      <c r="U66">
        <f>(1/6)*(( (2592*0.33333/6.02E+23)*Feuil1!$U37)^(1/3))*10000000000</f>
        <v>5.4406349912060792</v>
      </c>
      <c r="V66">
        <f>(1/6)*(( (2592*0.33333/6.02E+23)*Feuil1!$V37)^(1/3))*10000000000</f>
        <v>5.4312884382671225</v>
      </c>
      <c r="W66">
        <f>(1/6)*(( (2592*0.33333/6.02E+23)*Feuil1!$W37)^(1/3))*10000000000</f>
        <v>5.4218870031918289</v>
      </c>
      <c r="X66">
        <f>(1/6)*(( (2592*0.33333/6.02E+23)*Feuil1!$X37)^(1/3))*10000000000</f>
        <v>5.4124074874948187</v>
      </c>
      <c r="Y66">
        <f t="shared" si="8"/>
        <v>5.4871472486787294</v>
      </c>
      <c r="AC66">
        <v>800</v>
      </c>
      <c r="AD66" s="10"/>
      <c r="AE66" s="1">
        <f>100*(Feuil1!$Q68-$AE35)/AE35</f>
        <v>5.1488662431612752E-3</v>
      </c>
      <c r="AF66" s="1">
        <f>100*(Feuil1!$R68-$AF35)/AF35</f>
        <v>8.9701307585532807E-3</v>
      </c>
      <c r="AG66" s="1">
        <f>100*(Feuil1!$S68-$AG35)/AG35</f>
        <v>1.0768183118051777E-2</v>
      </c>
      <c r="AH66" s="1">
        <f>100*(Feuil1!$T68-$AH35)/AH35</f>
        <v>1.1600807434756073E-2</v>
      </c>
      <c r="AI66" s="1">
        <f>100*(Feuil1!$U68-$AI35)/AI35</f>
        <v>1.0497555630868429E-2</v>
      </c>
      <c r="AJ66" s="1">
        <f>100*(Feuil1!$V68-$AJ35)/AJ35</f>
        <v>8.940552211193253E-3</v>
      </c>
      <c r="AK66" s="1">
        <f>100*(Feuil1!$W68-$AK35)/AK35</f>
        <v>5.2669565139664178E-3</v>
      </c>
      <c r="AL66" s="11"/>
    </row>
    <row r="67" spans="1:38" x14ac:dyDescent="0.3">
      <c r="A67">
        <v>1000</v>
      </c>
      <c r="B67" s="1">
        <v>2.4935100000000001E-5</v>
      </c>
      <c r="C67">
        <f t="shared" si="7"/>
        <v>5.4923316910138826</v>
      </c>
      <c r="D67">
        <v>-3915400</v>
      </c>
      <c r="E67" s="1">
        <v>3.4987999999999998E-5</v>
      </c>
      <c r="F67" s="1">
        <v>5.7050999999999998E-6</v>
      </c>
      <c r="G67">
        <v>80.378500000000003</v>
      </c>
      <c r="O67">
        <v>700</v>
      </c>
      <c r="P67">
        <f>(1/6)*(( (2592*0.33333/6.02E+23)*Feuil1!$P38)^(1/3))*10000000000</f>
        <v>5.4921114171039767</v>
      </c>
      <c r="Q67">
        <f>(1/6)*(( (2592*0.33333/6.02E+23)*Feuil1!$Q38)^(1/3))*10000000000</f>
        <v>5.4831017663747561</v>
      </c>
      <c r="R67">
        <f>(1/6)*(( (2592*0.33333/6.02E+23)*Feuil1!$R38)^(1/3))*10000000000</f>
        <v>5.4740328440268939</v>
      </c>
      <c r="S67">
        <f>(1/6)*(( (2592*0.33333/6.02E+23)*Feuil1!$S38)^(1/3))*10000000000</f>
        <v>5.464881860127039</v>
      </c>
      <c r="T67">
        <f>(1/6)*(( (2592*0.33333/6.02E+23)*Feuil1!$T38)^(1/3))*10000000000</f>
        <v>5.4557001263825313</v>
      </c>
      <c r="U67">
        <f>(1/6)*(( (2592*0.33333/6.02E+23)*Feuil1!$U38)^(1/3))*10000000000</f>
        <v>5.4464201857181376</v>
      </c>
      <c r="V67">
        <f>(1/6)*(( (2592*0.33333/6.02E+23)*Feuil1!$V38)^(1/3))*10000000000</f>
        <v>5.4370635605790127</v>
      </c>
      <c r="W67">
        <f>(1/6)*(( (2592*0.33333/6.02E+23)*Feuil1!$W38)^(1/3))*10000000000</f>
        <v>5.4276520660429544</v>
      </c>
      <c r="X67">
        <f>(1/6)*(( (2592*0.33333/6.02E+23)*Feuil1!$X38)^(1/3))*10000000000</f>
        <v>5.41813991820292</v>
      </c>
      <c r="Y67">
        <f t="shared" si="8"/>
        <v>5.4926211707615034</v>
      </c>
      <c r="AC67">
        <v>900</v>
      </c>
      <c r="AD67" s="10"/>
      <c r="AE67" s="1">
        <f>100*(Feuil1!$Q69-$AE36)/AE36</f>
        <v>4.8708840837402238E-3</v>
      </c>
      <c r="AF67" s="1">
        <f>100*(Feuil1!$R69-$AF36)/AF36</f>
        <v>8.548358247607208E-3</v>
      </c>
      <c r="AG67" s="1">
        <f>100*(Feuil1!$S69-$AG36)/AG36</f>
        <v>1.1284853335162999E-2</v>
      </c>
      <c r="AH67" s="1">
        <f>100*(Feuil1!$T69-$AH36)/AH36</f>
        <v>1.1440835577259906E-2</v>
      </c>
      <c r="AI67" s="1">
        <f>100*(Feuil1!$U69-$AI36)/AI36</f>
        <v>1.0748341682285563E-2</v>
      </c>
      <c r="AJ67" s="1">
        <f>100*(Feuil1!$V69-$AJ36)/AJ36</f>
        <v>8.7845879926062367E-3</v>
      </c>
      <c r="AK67" s="1">
        <f>100*(Feuil1!$W69-$AK36)/AK36</f>
        <v>5.118075738109705E-3</v>
      </c>
      <c r="AL67" s="11"/>
    </row>
    <row r="68" spans="1:38" x14ac:dyDescent="0.3">
      <c r="A68">
        <v>1100</v>
      </c>
      <c r="B68" s="1">
        <v>2.50226E-5</v>
      </c>
      <c r="C68">
        <f t="shared" si="7"/>
        <v>5.4987485890339771</v>
      </c>
      <c r="D68">
        <v>-3911100</v>
      </c>
      <c r="E68" s="1">
        <v>3.5249000000000001E-5</v>
      </c>
      <c r="F68" s="1">
        <v>5.8424500000000003E-6</v>
      </c>
      <c r="G68">
        <v>80.599900000000005</v>
      </c>
      <c r="O68">
        <v>800</v>
      </c>
      <c r="P68">
        <f>(1/6)*(( (2592*0.33333/6.02E+23)*Feuil1!$P39)^(1/3))*10000000000</f>
        <v>5.49804529496312</v>
      </c>
      <c r="Q68">
        <f>(1/6)*(( (2592*0.33333/6.02E+23)*Feuil1!$Q39)^(1/3))*10000000000</f>
        <v>5.4890698310785631</v>
      </c>
      <c r="R68">
        <f>(1/6)*(( (2592*0.33333/6.02E+23)*Feuil1!$R39)^(1/3))*10000000000</f>
        <v>5.4800206674986685</v>
      </c>
      <c r="S68">
        <f>(1/6)*(( (2592*0.33333/6.02E+23)*Feuil1!$S39)^(1/3))*10000000000</f>
        <v>5.4708601211784682</v>
      </c>
      <c r="T68">
        <f>(1/6)*(( (2592*0.33333/6.02E+23)*Feuil1!$T39)^(1/3))*10000000000</f>
        <v>5.4616465197773207</v>
      </c>
      <c r="U68">
        <f>(1/6)*(( (2592*0.33333/6.02E+23)*Feuil1!$U39)^(1/3))*10000000000</f>
        <v>5.4523272249844927</v>
      </c>
      <c r="V68">
        <f>(1/6)*(( (2592*0.33333/6.02E+23)*Feuil1!$V39)^(1/3))*10000000000</f>
        <v>5.4429834390540099</v>
      </c>
      <c r="W68">
        <f>(1/6)*(( (2592*0.33333/6.02E+23)*Feuil1!$W39)^(1/3))*10000000000</f>
        <v>5.4335249419082468</v>
      </c>
      <c r="X68">
        <f>(1/6)*(( (2592*0.33333/6.02E+23)*Feuil1!$X39)^(1/3))*10000000000</f>
        <v>5.4239807013877108</v>
      </c>
      <c r="Y68">
        <f t="shared" si="8"/>
        <v>5.4981663730176127</v>
      </c>
      <c r="AC68">
        <v>1000</v>
      </c>
      <c r="AE68" s="1">
        <f>100*(Feuil1!$Q70-$AE37)/AE37</f>
        <v>4.529281637812365E-3</v>
      </c>
      <c r="AF68" s="1">
        <f>100*(Feuil1!$R70-$AF37)/AF37</f>
        <v>9.0670430394019352E-3</v>
      </c>
      <c r="AG68" s="1">
        <f>100*(Feuil1!$S70-$AG37)/AG37</f>
        <v>1.1329976463562831E-2</v>
      </c>
      <c r="AH68" s="1">
        <f>100*(Feuil1!$T70-$AH37)/AH37</f>
        <v>1.2229714513782051E-2</v>
      </c>
      <c r="AI68" s="1">
        <f>100*(Feuil1!$U70-$AI37)/AI37</f>
        <v>1.1610583202194387E-2</v>
      </c>
      <c r="AJ68" s="1">
        <f>100*(Feuil1!$V70-$AJ37)/AJ37</f>
        <v>9.9959225327188525E-3</v>
      </c>
      <c r="AK68" s="1">
        <f>100*(Feuil1!$W70-$AK37)/AK37</f>
        <v>6.1370549168090118E-3</v>
      </c>
    </row>
    <row r="69" spans="1:38" x14ac:dyDescent="0.3">
      <c r="A69">
        <v>1200</v>
      </c>
      <c r="B69" s="1">
        <v>2.5112700000000001E-5</v>
      </c>
      <c r="C69">
        <f t="shared" si="7"/>
        <v>5.5053405470618744</v>
      </c>
      <c r="D69">
        <v>-3906700</v>
      </c>
      <c r="E69" s="1">
        <v>3.7142299999999998E-5</v>
      </c>
      <c r="F69" s="1">
        <v>6.0487999999999996E-6</v>
      </c>
      <c r="G69">
        <v>81.874300000000005</v>
      </c>
      <c r="O69">
        <v>900</v>
      </c>
      <c r="P69">
        <f>(1/6)*(( (2592*0.33333/6.02E+23)*Feuil1!$P40)^(1/3))*10000000000</f>
        <v>5.504149164836293</v>
      </c>
      <c r="Q69">
        <f>(1/6)*(( (2592*0.33333/6.02E+23)*Feuil1!$Q40)^(1/3))*10000000000</f>
        <v>5.4951496379344427</v>
      </c>
      <c r="R69">
        <f>(1/6)*(( (2592*0.33333/6.02E+23)*Feuil1!$R40)^(1/3))*10000000000</f>
        <v>5.486083742374432</v>
      </c>
      <c r="S69">
        <f>(1/6)*(( (2592*0.33333/6.02E+23)*Feuil1!$S40)^(1/3))*10000000000</f>
        <v>5.476965633932994</v>
      </c>
      <c r="T69">
        <f>(1/6)*(( (2592*0.33333/6.02E+23)*Feuil1!$T40)^(1/3))*10000000000</f>
        <v>5.4677059395863736</v>
      </c>
      <c r="U69">
        <f>(1/6)*(( (2592*0.33333/6.02E+23)*Feuil1!$U40)^(1/3))*10000000000</f>
        <v>5.4583999080861352</v>
      </c>
      <c r="V69">
        <f>(1/6)*(( (2592*0.33333/6.02E+23)*Feuil1!$V40)^(1/3))*10000000000</f>
        <v>5.4490247397590981</v>
      </c>
      <c r="W69">
        <f>(1/6)*(( (2592*0.33333/6.02E+23)*Feuil1!$W40)^(1/3))*10000000000</f>
        <v>5.4395573176132253</v>
      </c>
      <c r="X69">
        <f>(1/6)*(( (2592*0.33333/6.02E+23)*Feuil1!$X40)^(1/3))*10000000000</f>
        <v>5.430011754963866</v>
      </c>
      <c r="Y69">
        <f t="shared" si="8"/>
        <v>5.5037972655040406</v>
      </c>
      <c r="AC69">
        <v>1100</v>
      </c>
      <c r="AE69" s="1">
        <f>100*(Feuil1!$Q71-$AE38)/AE38</f>
        <v>5.7941270006814909E-3</v>
      </c>
      <c r="AF69" s="1">
        <f>100*(Feuil1!$R71-$AF38)/AF38</f>
        <v>1.0275853167173121E-2</v>
      </c>
      <c r="AG69" s="1">
        <f>100*(Feuil1!$S71-$AG38)/AG38</f>
        <v>1.2488921203239746E-2</v>
      </c>
      <c r="AH69" s="1">
        <f>100*(Feuil1!$T71-$AH38)/AH38</f>
        <v>1.3610928004234999E-2</v>
      </c>
      <c r="AI69" s="1">
        <f>100*(Feuil1!$U71-$AI38)/AI38</f>
        <v>1.2273467677705123E-2</v>
      </c>
      <c r="AJ69" s="1">
        <f>100*(Feuil1!$V71-$AJ38)/AJ38</f>
        <v>1.0071158345201966E-2</v>
      </c>
      <c r="AK69" s="1">
        <f>100*(Feuil1!$W71-$AK38)/AK38</f>
        <v>6.1716496898057225E-3</v>
      </c>
    </row>
    <row r="70" spans="1:38" x14ac:dyDescent="0.3">
      <c r="A70">
        <v>1300</v>
      </c>
      <c r="B70" s="1">
        <v>2.52035E-5</v>
      </c>
      <c r="C70">
        <f t="shared" si="7"/>
        <v>5.5119677868108736</v>
      </c>
      <c r="D70" s="1">
        <v>-3902400</v>
      </c>
      <c r="E70" s="1">
        <v>3.9603700000000002E-5</v>
      </c>
      <c r="F70" s="1">
        <v>6.2879999999999998E-6</v>
      </c>
      <c r="G70" s="1">
        <v>83.303899999999999</v>
      </c>
      <c r="O70">
        <v>1000</v>
      </c>
      <c r="P70">
        <f>(1/6)*(( (2592*0.33333/6.02E+23)*Feuil1!$P41)^(1/3))*10000000000</f>
        <v>5.5103927075244137</v>
      </c>
      <c r="Q70">
        <f>(1/6)*(( (2592*0.33333/6.02E+23)*Feuil1!$Q41)^(1/3))*10000000000</f>
        <v>5.5013623867157451</v>
      </c>
      <c r="R70">
        <f>(1/6)*(( (2592*0.33333/6.02E+23)*Feuil1!$R41)^(1/3))*10000000000</f>
        <v>5.4923316910138826</v>
      </c>
      <c r="S70">
        <f>(1/6)*(( (2592*0.33333/6.02E+23)*Feuil1!$S41)^(1/3))*10000000000</f>
        <v>5.4831754344723018</v>
      </c>
      <c r="T70">
        <f>(1/6)*(( (2592*0.33333/6.02E+23)*Feuil1!$T41)^(1/3))*10000000000</f>
        <v>5.4739441465251222</v>
      </c>
      <c r="U70">
        <f>(1/6)*(( (2592*0.33333/6.02E+23)*Feuil1!$U41)^(1/3))*10000000000</f>
        <v>5.4646297006453599</v>
      </c>
      <c r="V70">
        <f>(1/6)*(( (2592*0.33333/6.02E+23)*Feuil1!$V41)^(1/3))*10000000000</f>
        <v>5.4552610663726018</v>
      </c>
      <c r="W70">
        <f>(1/6)*(( (2592*0.33333/6.02E+23)*Feuil1!$W41)^(1/3))*10000000000</f>
        <v>5.4457705249036232</v>
      </c>
      <c r="X70">
        <f>(1/6)*(( (2592*0.33333/6.02E+23)*Feuil1!$X41)^(1/3))*10000000000</f>
        <v>5.4361568537653744</v>
      </c>
      <c r="Y70">
        <f t="shared" si="8"/>
        <v>5.5095282582777712</v>
      </c>
      <c r="AC70">
        <v>1200</v>
      </c>
      <c r="AE70" s="1">
        <f>100*(Feuil1!$Q72-$AE39)/AE39</f>
        <v>6.1582665103144321E-3</v>
      </c>
      <c r="AF70" s="1">
        <f>100*(Feuil1!$R72-$AF39)/AF39</f>
        <v>1.0745669370320145E-2</v>
      </c>
      <c r="AG70" s="1">
        <f>100*(Feuil1!$S72-$AG39)/AG39</f>
        <v>1.2805440845975119E-2</v>
      </c>
      <c r="AH70" s="1">
        <f>100*(Feuil1!$T72-$AH39)/AH39</f>
        <v>1.3909197753209382E-2</v>
      </c>
      <c r="AI70" s="1">
        <f>100*(Feuil1!$U72-$AI39)/AI39</f>
        <v>1.3369361271102871E-2</v>
      </c>
      <c r="AJ70" s="1">
        <f>100*(Feuil1!$V72-$AJ39)/AJ39</f>
        <v>1.0755199402791219E-2</v>
      </c>
      <c r="AK70" s="1">
        <f>100*(Feuil1!$W72-$AK39)/AK39</f>
        <v>6.0355657678542174E-3</v>
      </c>
    </row>
    <row r="71" spans="1:38" x14ac:dyDescent="0.3">
      <c r="A71">
        <v>1400</v>
      </c>
      <c r="B71" s="44">
        <v>2.53053E-5</v>
      </c>
      <c r="C71">
        <f t="shared" si="7"/>
        <v>5.5193789867945382</v>
      </c>
      <c r="D71" s="43">
        <v>-3897700</v>
      </c>
      <c r="E71" s="44">
        <v>4.0751000000000003E-5</v>
      </c>
      <c r="F71" s="44">
        <v>6.4635E-6</v>
      </c>
      <c r="G71" s="43">
        <v>83.786799999999999</v>
      </c>
      <c r="O71">
        <v>1100</v>
      </c>
      <c r="P71">
        <f>(1/6)*(( (2592*0.33333/6.02E+23)*Feuil1!$P42)^(1/3))*10000000000</f>
        <v>5.5167531283777329</v>
      </c>
      <c r="Q71">
        <f>(1/6)*(( (2592*0.33333/6.02E+23)*Feuil1!$Q42)^(1/3))*10000000000</f>
        <v>5.5077874757805159</v>
      </c>
      <c r="R71">
        <f>(1/6)*(( (2592*0.33333/6.02E+23)*Feuil1!$R42)^(1/3))*10000000000</f>
        <v>5.4987485890339771</v>
      </c>
      <c r="S71">
        <f>(1/6)*(( (2592*0.33333/6.02E+23)*Feuil1!$S42)^(1/3))*10000000000</f>
        <v>5.4895843457023572</v>
      </c>
      <c r="T71">
        <f>(1/6)*(( (2592*0.33333/6.02E+23)*Feuil1!$T42)^(1/3))*10000000000</f>
        <v>5.4803599054694754</v>
      </c>
      <c r="U71">
        <f>(1/6)*(( (2592*0.33333/6.02E+23)*Feuil1!$U42)^(1/3))*10000000000</f>
        <v>5.4710007159339495</v>
      </c>
      <c r="V71">
        <f>(1/6)*(( (2592*0.33333/6.02E+23)*Feuil1!$V42)^(1/3))*10000000000</f>
        <v>5.4615945449689018</v>
      </c>
      <c r="W71">
        <f>(1/6)*(( (2592*0.33333/6.02E+23)*Feuil1!$W42)^(1/3))*10000000000</f>
        <v>5.4520962557319486</v>
      </c>
      <c r="X71">
        <f>(1/6)*(( (2592*0.33333/6.02E+23)*Feuil1!$X42)^(1/3))*10000000000</f>
        <v>5.4424750299067739</v>
      </c>
      <c r="Y71">
        <f t="shared" si="8"/>
        <v>5.5153737613957983</v>
      </c>
      <c r="AC71">
        <v>1300</v>
      </c>
      <c r="AE71" s="1">
        <f>100*(Feuil1!$Q73-$AE40)/AE40</f>
        <v>7.9468684882192334E-3</v>
      </c>
      <c r="AF71" s="1">
        <f>100*(Feuil1!$R73-$AF40)/AF40</f>
        <v>9.4523366610156749E-3</v>
      </c>
      <c r="AG71" s="1">
        <f>100*(Feuil1!$S73-$AG40)/AG40</f>
        <v>1.4390040176429178E-2</v>
      </c>
      <c r="AH71" s="1">
        <f>100*(Feuil1!$T73-$AH40)/AH40</f>
        <v>1.4930316702720988E-2</v>
      </c>
      <c r="AI71" s="1">
        <f>100*(Feuil1!$U73-$AI40)/AI40</f>
        <v>1.4498337105352256E-2</v>
      </c>
      <c r="AJ71" s="1">
        <f>100*(Feuil1!$V73-$AJ40)/AJ40</f>
        <v>1.2270320005056621E-2</v>
      </c>
      <c r="AK71" s="1">
        <f>100*(Feuil1!$W73-$AK40)/AK40</f>
        <v>6.862753115087836E-3</v>
      </c>
    </row>
    <row r="72" spans="1:38" x14ac:dyDescent="0.3">
      <c r="A72">
        <v>1500</v>
      </c>
      <c r="B72" s="1">
        <v>2.53996E-5</v>
      </c>
      <c r="C72">
        <f t="shared" si="7"/>
        <v>5.5262264621621222</v>
      </c>
      <c r="D72">
        <v>-3893300</v>
      </c>
      <c r="E72" s="1">
        <v>4.0245199999999999E-5</v>
      </c>
      <c r="F72" s="1">
        <v>6.6433200000000001E-6</v>
      </c>
      <c r="G72">
        <v>84.176500000000004</v>
      </c>
      <c r="O72">
        <v>1200</v>
      </c>
      <c r="P72">
        <f>(1/6)*(( (2592*0.33333/6.02E+23)*Feuil1!$P43)^(1/3))*10000000000</f>
        <v>5.5233312460258901</v>
      </c>
      <c r="Q72">
        <f>(1/6)*(( (2592*0.33333/6.02E+23)*Feuil1!$Q43)^(1/3))*10000000000</f>
        <v>5.5143797047659682</v>
      </c>
      <c r="R72">
        <f>(1/6)*(( (2592*0.33333/6.02E+23)*Feuil1!$R43)^(1/3))*10000000000</f>
        <v>5.5053405470618744</v>
      </c>
      <c r="S72">
        <f>(1/6)*(( (2592*0.33333/6.02E+23)*Feuil1!$S43)^(1/3))*10000000000</f>
        <v>5.4961616319974809</v>
      </c>
      <c r="T72">
        <f>(1/6)*(( (2592*0.33333/6.02E+23)*Feuil1!$T43)^(1/3))*10000000000</f>
        <v>5.4869298856279052</v>
      </c>
      <c r="U72">
        <f>(1/6)*(( (2592*0.33333/6.02E+23)*Feuil1!$U43)^(1/3))*10000000000</f>
        <v>5.4776079165889433</v>
      </c>
      <c r="V72">
        <f>(1/6)*(( (2592*0.33333/6.02E+23)*Feuil1!$V43)^(1/3))*10000000000</f>
        <v>5.468172632368578</v>
      </c>
      <c r="W72">
        <f>(1/6)*(( (2592*0.33333/6.02E+23)*Feuil1!$W43)^(1/3))*10000000000</f>
        <v>5.4586229110895541</v>
      </c>
      <c r="X72">
        <f>(1/6)*(( (2592*0.33333/6.02E+23)*Feuil1!$X43)^(1/3))*10000000000</f>
        <v>5.4490023616502867</v>
      </c>
      <c r="Y72">
        <f t="shared" si="8"/>
        <v>5.5213481849151025</v>
      </c>
      <c r="AC72">
        <v>1400</v>
      </c>
      <c r="AE72" s="1">
        <f>100*(Feuil1!$Q74-$AE41)/AE41</f>
        <v>6.6304560746406217E-3</v>
      </c>
      <c r="AF72" s="1">
        <f>100*(Feuil1!$R74-$AF41)/AF41</f>
        <v>1.7105888378860654E-2</v>
      </c>
      <c r="AG72" s="1">
        <f>100*(Feuil1!$S74-$AG41)/AG41</f>
        <v>1.3873693764668118E-2</v>
      </c>
      <c r="AH72" s="1">
        <f>100*(Feuil1!$T74-$AH41)/AH41</f>
        <v>1.5891480947468724E-2</v>
      </c>
      <c r="AI72" s="1">
        <f>100*(Feuil1!$U74-$AI41)/AI41</f>
        <v>1.4812970131277551E-2</v>
      </c>
      <c r="AJ72" s="1">
        <f>100*(Feuil1!$V74-$AJ41)/AJ41</f>
        <v>1.2070561071002506E-2</v>
      </c>
      <c r="AK72" s="1">
        <f>100*(Feuil1!$W74-$AK41)/AK41</f>
        <v>6.8285413092483774E-3</v>
      </c>
    </row>
    <row r="73" spans="1:38" x14ac:dyDescent="0.3">
      <c r="A73">
        <v>1600</v>
      </c>
      <c r="B73" s="1">
        <v>2.5502300000000001E-5</v>
      </c>
      <c r="C73">
        <f t="shared" si="7"/>
        <v>5.5336646402145275</v>
      </c>
      <c r="D73">
        <v>-3888600</v>
      </c>
      <c r="E73" s="1">
        <v>4.1706699999999998E-5</v>
      </c>
      <c r="F73" s="1">
        <v>6.8684799999999998E-6</v>
      </c>
      <c r="G73">
        <v>85.307699999999997</v>
      </c>
      <c r="O73">
        <v>1300</v>
      </c>
      <c r="P73">
        <f>(1/6)*(( (2592*0.33333/6.02E+23)*Feuil1!$P44)^(1/3))*10000000000</f>
        <v>5.5300240988911558</v>
      </c>
      <c r="Q73">
        <f>(1/6)*(( (2592*0.33333/6.02E+23)*Feuil1!$Q44)^(1/3))*10000000000</f>
        <v>5.5211741881833527</v>
      </c>
      <c r="R73">
        <f>(1/6)*(( (2592*0.33333/6.02E+23)*Feuil1!$R44)^(1/3))*10000000000</f>
        <v>5.5119677868108736</v>
      </c>
      <c r="S73">
        <f>(1/6)*(( (2592*0.33333/6.02E+23)*Feuil1!$S44)^(1/3))*10000000000</f>
        <v>5.5029499527814725</v>
      </c>
      <c r="T73">
        <f>(1/6)*(( (2592*0.33333/6.02E+23)*Feuil1!$T44)^(1/3))*10000000000</f>
        <v>5.4936896565331983</v>
      </c>
      <c r="U73">
        <f>(1/6)*(( (2592*0.33333/6.02E+23)*Feuil1!$U44)^(1/3))*10000000000</f>
        <v>5.4843759454650147</v>
      </c>
      <c r="V73">
        <f>(1/6)*(( (2592*0.33333/6.02E+23)*Feuil1!$V44)^(1/3))*10000000000</f>
        <v>5.4749639943044697</v>
      </c>
      <c r="W73">
        <f>(1/6)*(( (2592*0.33333/6.02E+23)*Feuil1!$W44)^(1/3))*10000000000</f>
        <v>5.4653786945368399</v>
      </c>
      <c r="X73">
        <f>(1/6)*(( (2592*0.33333/6.02E+23)*Feuil1!$X44)^(1/3))*10000000000</f>
        <v>5.4557150085343666</v>
      </c>
      <c r="Y73" s="10">
        <f>5.46954262*(0.99672 + 0.00001179*(O73) - 0.000000002429*POWER(O73, 2) + 0.000000000001219*POWER(O73, 3))</f>
        <v>5.5276298900735696</v>
      </c>
      <c r="AC73">
        <v>1500</v>
      </c>
      <c r="AE73" s="1">
        <f>100*(Feuil1!$Q75-$AE42)/AE42</f>
        <v>7.8959135858942334E-3</v>
      </c>
      <c r="AF73" s="1">
        <f>100*(Feuil1!$R75-$AF42)/AF42</f>
        <v>1.2284439551006764E-2</v>
      </c>
      <c r="AG73" s="1">
        <f>100*(Feuil1!$S75-$AG42)/AG42</f>
        <v>1.6279614816709979E-2</v>
      </c>
      <c r="AH73" s="1">
        <f>100*(Feuil1!$T75-$AH42)/AH42</f>
        <v>1.6827177270785997E-2</v>
      </c>
      <c r="AI73" s="1">
        <f>100*(Feuil1!$U75-$AI42)/AI42</f>
        <v>1.6007475365378242E-2</v>
      </c>
      <c r="AJ73" s="1">
        <f>100*(Feuil1!$V75-$AJ42)/AJ42</f>
        <v>1.3264758281808587E-2</v>
      </c>
      <c r="AK73" s="1">
        <f>100*(Feuil1!$W75-$AK42)/AK42</f>
        <v>7.8971381669855432E-3</v>
      </c>
    </row>
    <row r="74" spans="1:38" x14ac:dyDescent="0.3">
      <c r="A74">
        <v>1700</v>
      </c>
      <c r="B74" s="1">
        <v>2.5608700000000001E-5</v>
      </c>
      <c r="C74">
        <f t="shared" si="7"/>
        <v>5.541349763740973</v>
      </c>
      <c r="D74">
        <v>-3883900</v>
      </c>
      <c r="E74" s="1">
        <v>4.2852499999999997E-5</v>
      </c>
      <c r="F74" s="1">
        <v>7.1215700000000002E-6</v>
      </c>
      <c r="G74">
        <v>86.106800000000007</v>
      </c>
      <c r="O74">
        <v>1400</v>
      </c>
      <c r="P74">
        <f>(1/6)*(( (2592*0.33333/6.02E+23)*Feuil1!$P45)^(1/3))*10000000000</f>
        <v>5.5370403430265522</v>
      </c>
      <c r="Q74">
        <f>(1/6)*(( (2592*0.33333/6.02E+23)*Feuil1!$Q45)^(1/3))*10000000000</f>
        <v>5.5281041904626003</v>
      </c>
      <c r="R74">
        <f>(1/6)*(( (2592*0.33333/6.02E+23)*Feuil1!$R45)^(1/3))*10000000000</f>
        <v>5.5193789867945382</v>
      </c>
      <c r="S74">
        <f>(1/6)*(( (2592*0.33333/6.02E+23)*Feuil1!$S45)^(1/3))*10000000000</f>
        <v>5.5098966628293775</v>
      </c>
      <c r="T74">
        <f>(1/6)*(( (2592*0.33333/6.02E+23)*Feuil1!$T45)^(1/3))*10000000000</f>
        <v>5.5007036802816556</v>
      </c>
      <c r="U74">
        <f>(1/6)*(( (2592*0.33333/6.02E+23)*Feuil1!$U45)^(1/3))*10000000000</f>
        <v>5.4913403192399812</v>
      </c>
      <c r="V74">
        <f>(1/6)*(( (2592*0.33333/6.02E+23)*Feuil1!$V45)^(1/3))*10000000000</f>
        <v>5.4818859568632554</v>
      </c>
      <c r="W74">
        <f>(1/6)*(( (2592*0.33333/6.02E+23)*Feuil1!$W45)^(1/3))*10000000000</f>
        <v>5.4722953279811044</v>
      </c>
      <c r="X74">
        <f>(1/6)*(( (2592*0.33333/6.02E+23)*Feuil1!$X45)^(1/3))*10000000000</f>
        <v>5.4626190087665831</v>
      </c>
      <c r="Y74" s="10">
        <f t="shared" ref="Y74:Y77" si="9">5.46954262*(0.99672 + 0.00001179*(O74) - 0.000000002429*POWER(O74, 2) + 0.000000000001219*POWER(O74, 3))</f>
        <v>5.534138443418291</v>
      </c>
      <c r="AC74">
        <v>1600</v>
      </c>
      <c r="AE74" s="1">
        <f>100*(Feuil1!$Q76-$AE43)/AE43</f>
        <v>7.7522139119881109E-3</v>
      </c>
      <c r="AF74" s="1">
        <f>100*(Feuil1!$R76-$AF43)/AF43</f>
        <v>1.2924450366897927E-2</v>
      </c>
      <c r="AG74" s="1">
        <f>100*(Feuil1!$S76-$AG43)/AG43</f>
        <v>1.7318203228382706E-2</v>
      </c>
      <c r="AH74" s="1">
        <f>100*(Feuil1!$T76-$AH43)/AH43</f>
        <v>1.6829454413824763E-2</v>
      </c>
      <c r="AI74" s="1">
        <f>100*(Feuil1!$U76-$AI43)/AI43</f>
        <v>1.6693180784667579E-2</v>
      </c>
      <c r="AJ74" s="1">
        <f>100*(Feuil1!$V76-$AJ43)/AJ43</f>
        <v>1.4381371139085211E-2</v>
      </c>
      <c r="AK74" s="1">
        <f>100*(Feuil1!$W76-$AK43)/AK43</f>
        <v>8.6546989925778157E-3</v>
      </c>
    </row>
    <row r="75" spans="1:38" x14ac:dyDescent="0.3">
      <c r="A75">
        <v>1800</v>
      </c>
      <c r="B75" s="1">
        <v>2.5718999999999999E-5</v>
      </c>
      <c r="C75">
        <f t="shared" si="7"/>
        <v>5.5492941400810087</v>
      </c>
      <c r="D75" s="1">
        <v>-3879000</v>
      </c>
      <c r="E75" s="1">
        <v>4.4311299999999997E-5</v>
      </c>
      <c r="F75" s="1">
        <v>7.4220000000000003E-6</v>
      </c>
      <c r="G75" s="1">
        <v>86.986199999999997</v>
      </c>
      <c r="O75">
        <v>1500</v>
      </c>
      <c r="P75">
        <f>(1/6)*(( (2592*0.33333/6.02E+23)*Feuil1!$P46)^(1/3))*10000000000</f>
        <v>5.5441469365382803</v>
      </c>
      <c r="Q75">
        <f>(1/6)*(( (2592*0.33333/6.02E+23)*Feuil1!$Q46)^(1/3))*10000000000</f>
        <v>5.5352843348284759</v>
      </c>
      <c r="R75">
        <f>(1/6)*(( (2592*0.33333/6.02E+23)*Feuil1!$R46)^(1/3))*10000000000</f>
        <v>5.5262264621621222</v>
      </c>
      <c r="S75">
        <f>(1/6)*(( (2592*0.33333/6.02E+23)*Feuil1!$S46)^(1/3))*10000000000</f>
        <v>5.5171460750622572</v>
      </c>
      <c r="T75">
        <f>(1/6)*(( (2592*0.33333/6.02E+23)*Feuil1!$T46)^(1/3))*10000000000</f>
        <v>5.5078750866301309</v>
      </c>
      <c r="U75">
        <f>(1/6)*(( (2592*0.33333/6.02E+23)*Feuil1!$U46)^(1/3))*10000000000</f>
        <v>5.4985288289628844</v>
      </c>
      <c r="V75">
        <f>(1/6)*(( (2592*0.33333/6.02E+23)*Feuil1!$V46)^(1/3))*10000000000</f>
        <v>5.4890771819666133</v>
      </c>
      <c r="W75">
        <f>(1/6)*(( (2592*0.33333/6.02E+23)*Feuil1!$W46)^(1/3))*10000000000</f>
        <v>5.4794822253579536</v>
      </c>
      <c r="X75">
        <f>(1/6)*(( (2592*0.33333/6.02E+23)*Feuil1!$X46)^(1/3))*10000000000</f>
        <v>5.4697499087753991</v>
      </c>
      <c r="Y75" s="10">
        <f t="shared" si="9"/>
        <v>5.5409413456686529</v>
      </c>
      <c r="AC75">
        <v>1700</v>
      </c>
      <c r="AE75" s="1">
        <f>100*(Feuil1!$Q77-$AE44)/AE44</f>
        <v>8.8678013268054523E-3</v>
      </c>
      <c r="AF75" s="1">
        <f>100*(Feuil1!$R77-$AF44)/AF44</f>
        <v>1.4396915989192117E-2</v>
      </c>
      <c r="AG75" s="1">
        <f>100*(Feuil1!$S77-$AG44)/AG44</f>
        <v>1.8500914892952729E-2</v>
      </c>
      <c r="AH75" s="1">
        <f>100*(Feuil1!$T77-$AH44)/AH44</f>
        <v>1.9712891225595858E-2</v>
      </c>
      <c r="AI75" s="1">
        <f>100*(Feuil1!$U77-$AI44)/AI44</f>
        <v>1.8254201564146217E-2</v>
      </c>
      <c r="AJ75" s="1">
        <f>100*(Feuil1!$V77-$AJ44)/AJ44</f>
        <v>1.4483394826032685E-2</v>
      </c>
      <c r="AK75" s="1">
        <f>100*(Feuil1!$W77-$AK44)/AK44</f>
        <v>9.968056677582892E-3</v>
      </c>
    </row>
    <row r="76" spans="1:38" x14ac:dyDescent="0.3">
      <c r="A76">
        <v>2000</v>
      </c>
      <c r="B76" s="1">
        <v>2.5952299999999999E-5</v>
      </c>
      <c r="C76">
        <f t="shared" si="7"/>
        <v>5.5660230861479656</v>
      </c>
      <c r="D76" s="1">
        <v>-3868900</v>
      </c>
      <c r="E76" s="1">
        <v>4.6001999999999998E-5</v>
      </c>
      <c r="F76" s="1">
        <v>7.9110999999999995E-6</v>
      </c>
      <c r="G76" s="1">
        <v>88.458299999999994</v>
      </c>
      <c r="O76">
        <v>1600</v>
      </c>
      <c r="P76">
        <f>(1/6)*(( (2592*0.33333/6.02E+23)*Feuil1!$P47)^(1/3))*10000000000</f>
        <v>5.5515443894791874</v>
      </c>
      <c r="Q76">
        <f>(1/6)*(( (2592*0.33333/6.02E+23)*Feuil1!$Q47)^(1/3))*10000000000</f>
        <v>5.5426766100286136</v>
      </c>
      <c r="R76">
        <f>(1/6)*(( (2592*0.33333/6.02E+23)*Feuil1!$R47)^(1/3))*10000000000</f>
        <v>5.5336646402145275</v>
      </c>
      <c r="S76">
        <f>(1/6)*(( (2592*0.33333/6.02E+23)*Feuil1!$S47)^(1/3))*10000000000</f>
        <v>5.5246087079052586</v>
      </c>
      <c r="T76">
        <f>(1/6)*(( (2592*0.33333/6.02E+23)*Feuil1!$T47)^(1/3))*10000000000</f>
        <v>5.5152827201242376</v>
      </c>
      <c r="U76">
        <f>(1/6)*(( (2592*0.33333/6.02E+23)*Feuil1!$U47)^(1/3))*10000000000</f>
        <v>5.5059762271861148</v>
      </c>
      <c r="V76">
        <f>(1/6)*(( (2592*0.33333/6.02E+23)*Feuil1!$V47)^(1/3))*10000000000</f>
        <v>5.4965501973533568</v>
      </c>
      <c r="W76">
        <f>(1/6)*(( (2592*0.33333/6.02E+23)*Feuil1!$W47)^(1/3))*10000000000</f>
        <v>5.4869372422508835</v>
      </c>
      <c r="X76">
        <f>(1/6)*(( (2592*0.33333/6.02E+23)*Feuil1!$X47)^(1/3))*10000000000</f>
        <v>5.4771649791536605</v>
      </c>
      <c r="Y76" s="10">
        <f t="shared" si="9"/>
        <v>5.548078601059375</v>
      </c>
      <c r="AC76">
        <v>1800</v>
      </c>
      <c r="AE76" s="1">
        <f>100*(Feuil1!$Q78-$AE45)/AE45</f>
        <v>8.5291661431771866E-3</v>
      </c>
      <c r="AF76" s="1">
        <f>100*(Feuil1!$R78-$AF45)/AF45</f>
        <v>1.4507050158248569E-2</v>
      </c>
      <c r="AG76" s="1">
        <f>100*(Feuil1!$S78-$AG45)/AG45</f>
        <v>1.7896517858273415E-2</v>
      </c>
      <c r="AH76" s="1">
        <f>100*(Feuil1!$T78-$AH45)/AH45</f>
        <v>2.0885216364408543E-2</v>
      </c>
      <c r="AI76" s="1">
        <f>100*(Feuil1!$U78-$AI45)/AI45</f>
        <v>2.0573193727585638E-2</v>
      </c>
      <c r="AJ76" s="1">
        <f>100*(Feuil1!$V78-$AJ45)/AJ45</f>
        <v>1.5720678281223879E-2</v>
      </c>
      <c r="AK76" s="1">
        <f>100*(Feuil1!$W78-$AK45)/AK45</f>
        <v>1.0645608913265412E-2</v>
      </c>
    </row>
    <row r="77" spans="1:38" x14ac:dyDescent="0.3">
      <c r="A77">
        <v>2150</v>
      </c>
      <c r="B77" s="1">
        <v>2.6142100000000002E-5</v>
      </c>
      <c r="C77">
        <f t="shared" ref="C77:C84" si="10">(1/6)*(( (2592*0.33333/6.02E+23)*B77)^(1/3))*10000000000</f>
        <v>5.5795590247833848</v>
      </c>
      <c r="D77" s="1">
        <v>-3860850</v>
      </c>
      <c r="E77" s="1">
        <v>5.3121500000000003E-5</v>
      </c>
      <c r="F77" s="1">
        <v>8.6835200000000005E-6</v>
      </c>
      <c r="G77" s="1">
        <v>94.758700000000005</v>
      </c>
      <c r="O77">
        <v>1700</v>
      </c>
      <c r="P77">
        <f>(1/6)*(( (2592*0.33333/6.02E+23)*Feuil1!$P48)^(1/3))*10000000000</f>
        <v>5.5591228581967762</v>
      </c>
      <c r="Q77">
        <f>(1/6)*(( (2592*0.33333/6.02E+23)*Feuil1!$Q48)^(1/3))*10000000000</f>
        <v>5.5503296252150296</v>
      </c>
      <c r="R77">
        <f>(1/6)*(( (2592*0.33333/6.02E+23)*Feuil1!$R48)^(1/3))*10000000000</f>
        <v>5.541349763740973</v>
      </c>
      <c r="S77">
        <f>(1/6)*(( (2592*0.33333/6.02E+23)*Feuil1!$S48)^(1/3))*10000000000</f>
        <v>5.532290048514545</v>
      </c>
      <c r="T77">
        <f>(1/6)*(( (2592*0.33333/6.02E+23)*Feuil1!$T48)^(1/3))*10000000000</f>
        <v>5.5230698741977076</v>
      </c>
      <c r="U77">
        <f>(1/6)*(( (2592*0.33333/6.02E+23)*Feuil1!$U48)^(1/3))*10000000000</f>
        <v>5.5137022491115095</v>
      </c>
      <c r="V77">
        <f>(1/6)*(( (2592*0.33333/6.02E+23)*Feuil1!$V48)^(1/3))*10000000000</f>
        <v>5.5042076496195511</v>
      </c>
      <c r="W77">
        <f>(1/6)*(( (2592*0.33333/6.02E+23)*Feuil1!$W48)^(1/3))*10000000000</f>
        <v>5.4946728449074334</v>
      </c>
      <c r="X77">
        <f>(1/6)*(( (2592*0.33333/6.02E+23)*Feuil1!$X48)^(1/3))*10000000000</f>
        <v>5.4848398058516796</v>
      </c>
      <c r="Y77" s="10">
        <f t="shared" si="9"/>
        <v>5.5555902138251794</v>
      </c>
      <c r="AC77">
        <v>2000</v>
      </c>
      <c r="AE77" s="1">
        <f>100*(Feuil1!$Q79-$AE46)/AE46</f>
        <v>9.7212322508389171E-3</v>
      </c>
      <c r="AF77" s="1">
        <f>100*(Feuil1!$R79-$AF46)/AF46</f>
        <v>1.4869158551497454E-2</v>
      </c>
      <c r="AG77" s="1">
        <f>100*(Feuil1!$S79-$AG46)/AG46</f>
        <v>2.2089671348603308E-2</v>
      </c>
      <c r="AH77" s="1">
        <f>100*(Feuil1!$T79-$AH46)/AH46</f>
        <v>2.337102850385997E-2</v>
      </c>
      <c r="AI77" s="1">
        <f>100*(Feuil1!$U79-$AI46)/AI46</f>
        <v>2.2536261326309235E-2</v>
      </c>
      <c r="AJ77" s="1">
        <f>100*(Feuil1!$V79-$AJ46)/AJ46</f>
        <v>2.4796061016991128E-2</v>
      </c>
      <c r="AK77" s="1">
        <f>100*(Feuil1!$W79-$AK46)/AK46</f>
        <v>2.3349543901308261E-2</v>
      </c>
    </row>
    <row r="78" spans="1:38" x14ac:dyDescent="0.3">
      <c r="A78">
        <v>2300</v>
      </c>
      <c r="B78" s="1">
        <v>2.6376800000000001E-5</v>
      </c>
      <c r="C78">
        <f t="shared" si="10"/>
        <v>5.5962067951341021</v>
      </c>
      <c r="D78" s="1">
        <v>-3851075</v>
      </c>
      <c r="E78" s="1">
        <v>5.6000700000000001E-5</v>
      </c>
      <c r="F78" s="1">
        <v>9.30493E-6</v>
      </c>
      <c r="G78" s="1">
        <v>98.182900000000004</v>
      </c>
      <c r="O78">
        <v>1800</v>
      </c>
      <c r="P78">
        <f>(1/6)*(( (2592*0.33333/6.02E+23)*Feuil1!$P49)^(1/3))*10000000000</f>
        <v>5.567073797078633</v>
      </c>
      <c r="Q78">
        <f>(1/6)*(( (2592*0.33333/6.02E+23)*Feuil1!$Q49)^(1/3))*10000000000</f>
        <v>5.558255539941535</v>
      </c>
      <c r="R78">
        <f>(1/6)*(( (2592*0.33333/6.02E+23)*Feuil1!$R49)^(1/3))*10000000000</f>
        <v>5.5492941400810087</v>
      </c>
      <c r="S78">
        <f>(1/6)*(( (2592*0.33333/6.02E+23)*Feuil1!$S49)^(1/3))*10000000000</f>
        <v>5.5401882517788827</v>
      </c>
      <c r="T78">
        <f>(1/6)*(( (2592*0.33333/6.02E+23)*Feuil1!$T49)^(1/3))*10000000000</f>
        <v>5.5310595714042057</v>
      </c>
      <c r="U78">
        <f>(1/6)*(( (2592*0.33333/6.02E+23)*Feuil1!$U49)^(1/3))*10000000000</f>
        <v>5.5217481155734554</v>
      </c>
      <c r="V78">
        <f>(1/6)*(( (2592*0.33333/6.02E+23)*Feuil1!$V49)^(1/3))*10000000000</f>
        <v>5.5121864766397772</v>
      </c>
      <c r="W78">
        <f>(1/6)*(( (2592*0.33333/6.02E+23)*Feuil1!$W49)^(1/3))*10000000000</f>
        <v>5.5026134945470995</v>
      </c>
      <c r="X78">
        <f>(1/6)*(( (2592*0.33333/6.02E+23)*Feuil1!$X49)^(1/3))*10000000000</f>
        <v>5.4927354806326365</v>
      </c>
      <c r="Y78" s="10">
        <f t="shared" ref="Y78:Y87" si="11">5.46954262*(0.99672 + 0.00001179*(O78) - 0.000000002429*POWER(O78, 2) + 0.000000000001219*POWER(O78, 3))</f>
        <v>5.56351618820079</v>
      </c>
      <c r="AC78">
        <v>2150</v>
      </c>
      <c r="AE78" s="1">
        <f>100*(Feuil1!$Q80-$AE47)/AE47</f>
        <v>2.3960548464388703E-3</v>
      </c>
      <c r="AF78" s="1">
        <f>100*(Feuil1!$R80-$AF47)/AF47</f>
        <v>8.3390437859710339E-3</v>
      </c>
      <c r="AG78" s="1">
        <f>100*(Feuil1!$S80-$AG47)/AG47</f>
        <v>1.4294043958839176E-2</v>
      </c>
      <c r="AH78" s="1">
        <f>100*(Feuil1!$T80-$AH47)/AH47</f>
        <v>1.8587798230955913E-2</v>
      </c>
      <c r="AI78" s="1">
        <f>100*(Feuil1!$U80-$AI47)/AI47</f>
        <v>3.2713323593293972E-2</v>
      </c>
      <c r="AJ78" s="1">
        <f>100*(Feuil1!$V80-$AJ47)/AJ47</f>
        <v>3.7570990133673474E-2</v>
      </c>
      <c r="AK78" s="1">
        <f>100*(Feuil1!$W80-$AK47)/AK47</f>
        <v>2.4396224350284965E-2</v>
      </c>
    </row>
    <row r="79" spans="1:38" x14ac:dyDescent="0.3">
      <c r="A79">
        <v>2450</v>
      </c>
      <c r="B79" s="1">
        <v>2.6620600000000001E-5</v>
      </c>
      <c r="C79">
        <f t="shared" si="10"/>
        <v>5.613395803460917</v>
      </c>
      <c r="D79" s="1">
        <v>-3840750</v>
      </c>
      <c r="E79" s="1">
        <v>7.0202499999999997E-5</v>
      </c>
      <c r="F79" s="1">
        <v>1.0407499999999999E-6</v>
      </c>
      <c r="G79" s="1">
        <v>117.6</v>
      </c>
      <c r="O79">
        <v>2000</v>
      </c>
      <c r="P79">
        <f>(1/6)*(( (2592*0.33333/6.02E+23)*Feuil1!$P50)^(1/3))*10000000000</f>
        <v>5.5837817804265395</v>
      </c>
      <c r="Q79">
        <f>(1/6)*(( (2592*0.33333/6.02E+23)*Feuil1!$Q50)^(1/3))*10000000000</f>
        <v>5.5750305934011912</v>
      </c>
      <c r="R79">
        <f>(1/6)*(( (2592*0.33333/6.02E+23)*Feuil1!$R50)^(1/3))*10000000000</f>
        <v>5.5660230861479656</v>
      </c>
      <c r="S79">
        <f>(1/6)*(( (2592*0.33333/6.02E+23)*Feuil1!$S50)^(1/3))*10000000000</f>
        <v>5.5571297729760856</v>
      </c>
      <c r="T79">
        <f>(1/6)*(( (2592*0.33333/6.02E+23)*Feuil1!$T50)^(1/3))*10000000000</f>
        <v>5.5479056960209352</v>
      </c>
      <c r="U79">
        <f>(1/6)*(( (2592*0.33333/6.02E+23)*Feuil1!$U50)^(1/3))*10000000000</f>
        <v>5.5385642044126673</v>
      </c>
      <c r="V79">
        <f>(1/6)*(( (2592*0.33333/6.02E+23)*Feuil1!$V50)^(1/3))*10000000000</f>
        <v>5.5293939363303801</v>
      </c>
      <c r="W79">
        <f>(1/6)*(( (2592*0.33333/6.02E+23)*Feuil1!$W50)^(1/3))*10000000000</f>
        <v>5.5200187066158799</v>
      </c>
      <c r="X79">
        <f>(1/6)*(( (2592*0.33333/6.02E+23)*Feuil1!$X50)^(1/3))*10000000000</f>
        <v>5.5094370122892897</v>
      </c>
      <c r="Y79" s="10">
        <f t="shared" si="11"/>
        <v>5.5807712387203194</v>
      </c>
      <c r="AC79">
        <v>2300</v>
      </c>
      <c r="AE79" s="1">
        <f>100*(Feuil1!$Q81-$AE48)/AE48</f>
        <v>-3.8891095656936512E-3</v>
      </c>
      <c r="AF79" s="1">
        <f>100*(Feuil1!$R81-$AF48)/AF48</f>
        <v>2.1798347097725539E-2</v>
      </c>
      <c r="AG79" s="1">
        <f>100*(Feuil1!$S81-$AG48)/AG48</f>
        <v>3.041732990107268E-3</v>
      </c>
      <c r="AH79" s="1">
        <f>100*(Feuil1!$T81-$AH48)/AH48</f>
        <v>-1.3060280329409748E-2</v>
      </c>
      <c r="AI79" s="1">
        <f>100*(Feuil1!$U81-$AI48)/AI48</f>
        <v>4.7012833095477838E-3</v>
      </c>
      <c r="AJ79" s="1">
        <f>100*(Feuil1!$V81-$AJ48)/AJ48</f>
        <v>5.5226744838784182E-3</v>
      </c>
      <c r="AK79" s="1">
        <f>100*(Feuil1!$W81-$AK48)/AK48</f>
        <v>1.5936902905316194E-3</v>
      </c>
    </row>
    <row r="80" spans="1:38" x14ac:dyDescent="0.3">
      <c r="A80">
        <v>2600</v>
      </c>
      <c r="B80" s="1">
        <v>2.6971700000000001E-5</v>
      </c>
      <c r="C80">
        <f t="shared" si="10"/>
        <v>5.637966519460762</v>
      </c>
      <c r="D80" s="1">
        <v>-3824100</v>
      </c>
      <c r="E80" s="1">
        <v>7.8986799999999994E-5</v>
      </c>
      <c r="F80" s="1">
        <v>1.1213E-6</v>
      </c>
      <c r="G80" s="1">
        <v>140.102</v>
      </c>
      <c r="O80">
        <v>2150</v>
      </c>
      <c r="P80">
        <f>(1/6)*(( (2592*0.33333/6.02E+23)*Feuil1!$P51)^(1/3))*10000000000</f>
        <v>5.597712754077369</v>
      </c>
      <c r="Q80">
        <f>(1/6)*(( (2592*0.33333/6.02E+23)*Feuil1!$Q51)^(1/3))*10000000000</f>
        <v>5.5885371691010572</v>
      </c>
      <c r="R80">
        <f>(1/6)*(( (2592*0.33333/6.02E+23)*Feuil1!$R51)^(1/3))*10000000000</f>
        <v>5.5795590247833848</v>
      </c>
      <c r="S80">
        <f>(1/6)*(( (2592*0.33333/6.02E+23)*Feuil1!$S51)^(1/3))*10000000000</f>
        <v>5.5705804429420338</v>
      </c>
      <c r="T80">
        <f>(1/6)*(( (2592*0.33333/6.02E+23)*Feuil1!$T51)^(1/3))*10000000000</f>
        <v>5.5615083791810118</v>
      </c>
      <c r="U80">
        <f>(1/6)*(( (2592*0.33333/6.02E+23)*Feuil1!$U51)^(1/3))*10000000000</f>
        <v>5.5529812938344811</v>
      </c>
      <c r="V80">
        <f>(1/6)*(( (2592*0.33333/6.02E+23)*Feuil1!$V51)^(1/3))*10000000000</f>
        <v>5.5439379670852009</v>
      </c>
      <c r="W80">
        <f>(1/6)*(( (2592*0.33333/6.02E+23)*Feuil1!$W51)^(1/3))*10000000000</f>
        <v>5.5338960832118405</v>
      </c>
      <c r="X80">
        <f>(1/6)*(( (2592*0.33333/6.02E+23)*Feuil1!$X51)^(1/3))*10000000000</f>
        <v>5.5232368646081671</v>
      </c>
      <c r="Y80" s="10">
        <f t="shared" si="11"/>
        <v>5.5950977573314598</v>
      </c>
      <c r="AC80">
        <v>2450</v>
      </c>
      <c r="AE80" s="1">
        <f>100*(Feuil1!$Q82-$AE49)/AE49</f>
        <v>1.2447382084560006E-2</v>
      </c>
      <c r="AF80" s="1">
        <f>100*(Feuil1!$R82-$AF49)/AF49</f>
        <v>8.1821485800573218E-3</v>
      </c>
      <c r="AG80" s="1">
        <f>100*(Feuil1!$S82-$AG49)/AG49</f>
        <v>2.2703647596079089E-2</v>
      </c>
      <c r="AH80" s="1">
        <f>100*(Feuil1!$T82-$AH49)/AH49</f>
        <v>6.4956418158015616E-3</v>
      </c>
      <c r="AI80" s="1">
        <f>100*(Feuil1!$U82-$AI49)/AI49</f>
        <v>4.1728365397118494E-2</v>
      </c>
      <c r="AJ80" s="1">
        <f>100*(Feuil1!$V82-$AJ49)/AJ49</f>
        <v>4.9967853932970888E-2</v>
      </c>
      <c r="AK80" s="1">
        <f>100*(Feuil1!$W82-$AK49)/AK49</f>
        <v>3.2792558588857601E-2</v>
      </c>
    </row>
    <row r="81" spans="1:37" x14ac:dyDescent="0.3">
      <c r="A81">
        <v>2800</v>
      </c>
      <c r="B81" s="1">
        <v>2.7324499999999999E-5</v>
      </c>
      <c r="C81">
        <f t="shared" si="10"/>
        <v>5.6624423521726959</v>
      </c>
      <c r="D81" s="1">
        <v>-3805575</v>
      </c>
      <c r="E81" s="1">
        <v>5.6341999999999997E-5</v>
      </c>
      <c r="F81" s="1">
        <v>1.1078499999999999E-6</v>
      </c>
      <c r="G81" s="1">
        <v>111.264</v>
      </c>
      <c r="O81">
        <v>2300</v>
      </c>
      <c r="P81">
        <f>(1/6)*(( (2592*0.33333/6.02E+23)*Feuil1!$P52)^(1/3))*10000000000</f>
        <v>5.6122990828059152</v>
      </c>
      <c r="Q81">
        <f>(1/6)*(( (2592*0.33333/6.02E+23)*Feuil1!$Q52)^(1/3))*10000000000</f>
        <v>5.6034251997861197</v>
      </c>
      <c r="R81">
        <f>(1/6)*(( (2592*0.33333/6.02E+23)*Feuil1!$R52)^(1/3))*10000000000</f>
        <v>5.5962067951341021</v>
      </c>
      <c r="S81">
        <f>(1/6)*(( (2592*0.33333/6.02E+23)*Feuil1!$S52)^(1/3))*10000000000</f>
        <v>5.5865011504896422</v>
      </c>
      <c r="T81">
        <f>(1/6)*(( (2592*0.33333/6.02E+23)*Feuil1!$T52)^(1/3))*10000000000</f>
        <v>5.5769468179837984</v>
      </c>
      <c r="U81">
        <f>(1/6)*(( (2592*0.33333/6.02E+23)*Feuil1!$U52)^(1/3))*10000000000</f>
        <v>5.5692811421883519</v>
      </c>
      <c r="V81">
        <f>(1/6)*(( (2592*0.33333/6.02E+23)*Feuil1!$V52)^(1/3))*10000000000</f>
        <v>5.5606704563828551</v>
      </c>
      <c r="W81">
        <f>(1/6)*(( (2592*0.33333/6.02E+23)*Feuil1!$W52)^(1/3))*10000000000</f>
        <v>5.5517959014369449</v>
      </c>
      <c r="X81">
        <f>(1/6)*(( (2592*0.33333/6.02E+23)*Feuil1!$X52)^(1/3))*10000000000</f>
        <v>5.5430514732160265</v>
      </c>
      <c r="Y81" s="10">
        <f t="shared" si="11"/>
        <v>5.6107616324412275</v>
      </c>
      <c r="AC81">
        <v>2600</v>
      </c>
      <c r="AE81" s="1">
        <f>100*(Feuil1!$Q83-$AE50)/AE50</f>
        <v>3.9953127509820947E-2</v>
      </c>
      <c r="AF81" s="1">
        <f>100*(Feuil1!$R83-$AF50)/AF50</f>
        <v>6.6871613538374924E-2</v>
      </c>
      <c r="AG81" s="1">
        <f>100*(Feuil1!$S83-$AG50)/AG50</f>
        <v>7.9216714630490931E-2</v>
      </c>
      <c r="AH81" s="1">
        <f>100*(Feuil1!$T83-$AH50)/AH50</f>
        <v>7.1288969762733648E-2</v>
      </c>
      <c r="AI81" s="1">
        <f>100*(Feuil1!$U83-$AI50)/AI50</f>
        <v>6.4873521520093805E-2</v>
      </c>
      <c r="AJ81" s="1">
        <f>100*(Feuil1!$V83-$AJ50)/AJ50</f>
        <v>5.318236203899139E-2</v>
      </c>
      <c r="AK81" s="1">
        <f>100*(Feuil1!$W83-$AK50)/AK50</f>
        <v>2.85240873347999E-2</v>
      </c>
    </row>
    <row r="82" spans="1:37" x14ac:dyDescent="0.3">
      <c r="A82">
        <v>2950</v>
      </c>
      <c r="B82" s="1">
        <v>2.7543E-5</v>
      </c>
      <c r="C82">
        <f t="shared" si="10"/>
        <v>5.677495513982203</v>
      </c>
      <c r="D82" s="1">
        <v>-3794875</v>
      </c>
      <c r="E82" s="1">
        <v>5.5408000000000002E-5</v>
      </c>
      <c r="F82" s="1">
        <v>1.1538000000000001E-6</v>
      </c>
      <c r="G82" s="1">
        <v>114.67100000000001</v>
      </c>
      <c r="O82">
        <v>2450</v>
      </c>
      <c r="P82">
        <f>(1/6)*(( (2592*0.33333/6.02E+23)*Feuil1!$P53)^(1/3))*10000000000</f>
        <v>5.6291035442386885</v>
      </c>
      <c r="Q82">
        <f>(1/6)*(( (2592*0.33333/6.02E+23)*Feuil1!$Q53)^(1/3))*10000000000</f>
        <v>5.6217197142878907</v>
      </c>
      <c r="R82">
        <f>(1/6)*(( (2592*0.33333/6.02E+23)*Feuil1!$R53)^(1/3))*10000000000</f>
        <v>5.613395803460917</v>
      </c>
      <c r="S82">
        <f>(1/6)*(( (2592*0.33333/6.02E+23)*Feuil1!$S53)^(1/3))*10000000000</f>
        <v>5.6061255509439336</v>
      </c>
      <c r="T82">
        <f>(1/6)*(( (2592*0.33333/6.02E+23)*Feuil1!$T53)^(1/3))*10000000000</f>
        <v>5.5971330911704733</v>
      </c>
      <c r="U82">
        <f>(1/6)*(( (2592*0.33333/6.02E+23)*Feuil1!$U53)^(1/3))*10000000000</f>
        <v>5.5910181126086611</v>
      </c>
      <c r="V82">
        <f>(1/6)*(( (2592*0.33333/6.02E+23)*Feuil1!$V53)^(1/3))*10000000000</f>
        <v>5.5833910528105175</v>
      </c>
      <c r="W82">
        <f>(1/6)*(( (2592*0.33333/6.02E+23)*Feuil1!$W53)^(1/3))*10000000000</f>
        <v>5.5743464172621646</v>
      </c>
      <c r="X82">
        <f>(1/6)*(( (2592*0.33333/6.02E+23)*Feuil1!$X53)^(1/3))*10000000000</f>
        <v>5.5644355458964521</v>
      </c>
      <c r="Y82" s="10">
        <f t="shared" si="11"/>
        <v>5.6278978783418152</v>
      </c>
      <c r="AC82">
        <v>2800</v>
      </c>
      <c r="AE82" s="1">
        <f>100*(Feuil1!$Q84-$AE51)/AE51</f>
        <v>2.604659653494246E-2</v>
      </c>
      <c r="AF82" s="1">
        <f>100*(Feuil1!$R84-$AF51)/AF51</f>
        <v>4.8988487552181145E-2</v>
      </c>
      <c r="AG82" s="1">
        <f>100*(Feuil1!$S84-$AG51)/AG51</f>
        <v>4.4602024539985054E-2</v>
      </c>
      <c r="AH82" s="1">
        <f>100*(Feuil1!$T84-$AH51)/AH51</f>
        <v>4.699095222439071E-2</v>
      </c>
      <c r="AI82" s="1">
        <f>100*(Feuil1!$U84-$AI51)/AI51</f>
        <v>4.6465201935863412E-2</v>
      </c>
      <c r="AJ82" s="1">
        <f>100*(Feuil1!$V84-$AJ51)/AJ51</f>
        <v>3.0865219774175848E-2</v>
      </c>
      <c r="AK82" s="1">
        <f>100*(Feuil1!$W84-$AK51)/AK51</f>
        <v>1.7385213822223643E-2</v>
      </c>
    </row>
    <row r="83" spans="1:37" x14ac:dyDescent="0.3">
      <c r="A83">
        <v>3100</v>
      </c>
      <c r="B83" s="1">
        <v>2.77686E-5</v>
      </c>
      <c r="C83">
        <f t="shared" si="10"/>
        <v>5.6929545145696689</v>
      </c>
      <c r="D83" s="1">
        <v>-3784225</v>
      </c>
      <c r="E83" s="1">
        <v>5.54658E-5</v>
      </c>
      <c r="F83" s="1">
        <v>1.23322E-6</v>
      </c>
      <c r="G83" s="1">
        <v>109.774</v>
      </c>
      <c r="O83">
        <v>2600</v>
      </c>
      <c r="P83">
        <f>(1/6)*(( (2592*0.33333/6.02E+23)*Feuil1!$P54)^(1/3))*10000000000</f>
        <v>5.6526303119212846</v>
      </c>
      <c r="Q83">
        <f>(1/6)*(( (2592*0.33333/6.02E+23)*Feuil1!$Q54)^(1/3))*10000000000</f>
        <v>5.6456692964753588</v>
      </c>
      <c r="R83">
        <f>(1/6)*(( (2592*0.33333/6.02E+23)*Feuil1!$R54)^(1/3))*10000000000</f>
        <v>5.637966519460762</v>
      </c>
      <c r="S83">
        <f>(1/6)*(( (2592*0.33333/6.02E+23)*Feuil1!$S54)^(1/3))*10000000000</f>
        <v>5.6294390305325992</v>
      </c>
      <c r="T83">
        <f>(1/6)*(( (2592*0.33333/6.02E+23)*Feuil1!$T54)^(1/3))*10000000000</f>
        <v>5.6197707903526588</v>
      </c>
      <c r="U83">
        <f>(1/6)*(( (2592*0.33333/6.02E+23)*Feuil1!$U54)^(1/3))*10000000000</f>
        <v>5.6101887990639145</v>
      </c>
      <c r="V83">
        <f>(1/6)*(( (2592*0.33333/6.02E+23)*Feuil1!$V54)^(1/3))*10000000000</f>
        <v>5.600312690957832</v>
      </c>
      <c r="W83">
        <f>(1/6)*(( (2592*0.33333/6.02E+23)*Feuil1!$W54)^(1/3))*10000000000</f>
        <v>5.5897141197246709</v>
      </c>
      <c r="X83">
        <f>(1/6)*(( (2592*0.33333/6.02E+23)*Feuil1!$X54)^(1/3))*10000000000</f>
        <v>5.5789044233826912</v>
      </c>
      <c r="Y83" s="10">
        <f t="shared" si="11"/>
        <v>5.6466415093254119</v>
      </c>
      <c r="AC83">
        <v>2950</v>
      </c>
      <c r="AE83" s="1">
        <f>100*(Feuil1!$Q85-$AE52)/AE52</f>
        <v>1.6780394051329198E-2</v>
      </c>
      <c r="AF83" s="1">
        <f>100*(Feuil1!$R85-$AF52)/AF52</f>
        <v>2.6576450573106626E-2</v>
      </c>
      <c r="AG83" s="1">
        <f>100*(Feuil1!$S85-$AG52)/AG52</f>
        <v>3.243542499424263E-2</v>
      </c>
      <c r="AH83" s="1">
        <f>100*(Feuil1!$T85-$AH52)/AH52</f>
        <v>2.7431806476338944E-2</v>
      </c>
      <c r="AI83" s="1">
        <f>100*(Feuil1!$U85-$AI52)/AI52</f>
        <v>2.985396405912908E-2</v>
      </c>
      <c r="AJ83" s="1">
        <f>100*(Feuil1!$V85-$AJ52)/AJ52</f>
        <v>2.1122294236925649E-2</v>
      </c>
      <c r="AK83" s="1">
        <f>100*(Feuil1!$W85-$AK52)/AK52</f>
        <v>1.3255965228490754E-2</v>
      </c>
    </row>
    <row r="84" spans="1:37" x14ac:dyDescent="0.3">
      <c r="A84">
        <v>3300</v>
      </c>
      <c r="B84" s="1">
        <v>2.8120299999999999E-5</v>
      </c>
      <c r="C84">
        <f t="shared" si="10"/>
        <v>5.716888240119836</v>
      </c>
      <c r="D84">
        <v>-3768200</v>
      </c>
      <c r="E84" s="1">
        <v>6.77067E-5</v>
      </c>
      <c r="F84" s="1">
        <v>1.58522E-6</v>
      </c>
      <c r="G84">
        <v>110.197</v>
      </c>
      <c r="O84">
        <v>2800</v>
      </c>
      <c r="P84">
        <f>(1/6)*(( (2592*0.33333/6.02E+23)*Feuil1!$P55)^(1/3))*10000000000</f>
        <v>5.6808123022142869</v>
      </c>
      <c r="Q84">
        <f>(1/6)*(( (2592*0.33333/6.02E+23)*Feuil1!$Q55)^(1/3))*10000000000</f>
        <v>5.6717179386888494</v>
      </c>
      <c r="R84">
        <f>(1/6)*(( (2592*0.33333/6.02E+23)*Feuil1!$R55)^(1/3))*10000000000</f>
        <v>5.6624423521726959</v>
      </c>
      <c r="S84">
        <f>(1/6)*(( (2592*0.33333/6.02E+23)*Feuil1!$S55)^(1/3))*10000000000</f>
        <v>5.6516181095220297</v>
      </c>
      <c r="T84">
        <f>(1/6)*(( (2592*0.33333/6.02E+23)*Feuil1!$T55)^(1/3))*10000000000</f>
        <v>5.6411768265302076</v>
      </c>
      <c r="U84">
        <f>(1/6)*(( (2592*0.33333/6.02E+23)*Feuil1!$U55)^(1/3))*10000000000</f>
        <v>5.6305710016657633</v>
      </c>
      <c r="V84">
        <f>(1/6)*(( (2592*0.33333/6.02E+23)*Feuil1!$V55)^(1/3))*10000000000</f>
        <v>5.6191185103645536</v>
      </c>
      <c r="W84">
        <f>(1/6)*(( (2592*0.33333/6.02E+23)*Feuil1!$W55)^(1/3))*10000000000</f>
        <v>5.6077881804060006</v>
      </c>
      <c r="X84">
        <f>(1/6)*(( (2592*0.33333/6.02E+23)*Feuil1!$X55)^(1/3))*10000000000</f>
        <v>5.5962421555735498</v>
      </c>
      <c r="Y84" s="10">
        <f t="shared" si="11"/>
        <v>5.6743667521352164</v>
      </c>
      <c r="AC84">
        <v>3100</v>
      </c>
      <c r="AE84" s="1">
        <f>100*(Feuil1!$Q86-$AE53)/AE53</f>
        <v>1.9308502704704123E-2</v>
      </c>
      <c r="AF84" s="1">
        <f>100*(Feuil1!$R86-$AF53)/AF53</f>
        <v>2.6411270445899183E-2</v>
      </c>
      <c r="AG84" s="1">
        <f>100*(Feuil1!$S86-$AG53)/AG53</f>
        <v>3.124190554105799E-2</v>
      </c>
      <c r="AH84" s="1">
        <f>100*(Feuil1!$T86-$AH53)/AH53</f>
        <v>1.8330070235056225E-2</v>
      </c>
      <c r="AI84" s="1">
        <f>100*(Feuil1!$U86-$AI53)/AI53</f>
        <v>3.0508070960290214E-2</v>
      </c>
      <c r="AJ84" s="1">
        <f>100*(Feuil1!$V86-$AJ53)/AJ53</f>
        <v>2.051735218044292E-2</v>
      </c>
      <c r="AK84" s="1">
        <f>100*(Feuil1!$W86-$AK53)/AK53</f>
        <v>1.232814709261313E-2</v>
      </c>
    </row>
    <row r="85" spans="1:37" x14ac:dyDescent="0.3">
      <c r="O85">
        <v>2950</v>
      </c>
      <c r="P85">
        <f>(1/6)*(( (2592*0.33333/6.02E+23)*Feuil1!$P56)^(1/3))*10000000000</f>
        <v>5.6980957241233794</v>
      </c>
      <c r="Q85">
        <f>(1/6)*(( (2592*0.33333/6.02E+23)*Feuil1!$Q56)^(1/3))*10000000000</f>
        <v>5.6879956890615464</v>
      </c>
      <c r="R85">
        <f>(1/6)*(( (2592*0.33333/6.02E+23)*Feuil1!$R56)^(1/3))*10000000000</f>
        <v>5.677495513982203</v>
      </c>
      <c r="S85">
        <f>(1/6)*(( (2592*0.33333/6.02E+23)*Feuil1!$S56)^(1/3))*10000000000</f>
        <v>5.6667701400723285</v>
      </c>
      <c r="T85">
        <f>(1/6)*(( (2592*0.33333/6.02E+23)*Feuil1!$T56)^(1/3))*10000000000</f>
        <v>5.6554293130295417</v>
      </c>
      <c r="U85">
        <f>(1/6)*(( (2592*0.33333/6.02E+23)*Feuil1!$U56)^(1/3))*10000000000</f>
        <v>5.644508615697732</v>
      </c>
      <c r="V85">
        <f>(1/6)*(( (2592*0.33333/6.02E+23)*Feuil1!$V56)^(1/3))*10000000000</f>
        <v>5.6329592249903104</v>
      </c>
      <c r="W85">
        <f>(1/6)*(( (2592*0.33333/6.02E+23)*Feuil1!$W56)^(1/3))*10000000000</f>
        <v>5.6214604030840709</v>
      </c>
      <c r="X85">
        <f>(1/6)*(( (2592*0.33333/6.02E+23)*Feuil1!$X56)^(1/3))*10000000000</f>
        <v>5.6096609799998145</v>
      </c>
      <c r="Y85" s="10">
        <f t="shared" si="11"/>
        <v>5.6973860038932349</v>
      </c>
      <c r="AC85">
        <v>3300</v>
      </c>
      <c r="AE85" s="1">
        <f>100*(Feuil1!$Q87-$AE54)/AE54</f>
        <v>1.0274786190345142E-2</v>
      </c>
      <c r="AF85" s="1">
        <f>100*(Feuil1!$R87-$AF54)/AF54</f>
        <v>5.6527317235169156E-2</v>
      </c>
      <c r="AG85" s="1">
        <f>100*(Feuil1!$S87-$AG54)/AG54</f>
        <v>3.0430456522164626E-2</v>
      </c>
      <c r="AH85" s="1">
        <f>100*(Feuil1!$T87-$AH54)/AH54</f>
        <v>3.2262312797380323E-2</v>
      </c>
      <c r="AI85" s="1">
        <f>100*(Feuil1!$U87-$AI54)/AI54</f>
        <v>2.520324064359528E-2</v>
      </c>
      <c r="AJ85" s="1">
        <f>100*(Feuil1!$V87-$AJ54)/AJ54</f>
        <v>3.62033077266554E-2</v>
      </c>
      <c r="AK85" s="1">
        <f>100*(Feuil1!$W87-$AK54)/AK54</f>
        <v>5.4092110261583753E-2</v>
      </c>
    </row>
    <row r="86" spans="1:37" x14ac:dyDescent="0.3">
      <c r="D86" s="2" t="s">
        <v>8</v>
      </c>
      <c r="O86">
        <v>3100</v>
      </c>
      <c r="P86">
        <f>(1/6)*(( (2592*0.33333/6.02E+23)*Feuil1!$P57)^(1/3))*10000000000</f>
        <v>5.7139456363488996</v>
      </c>
      <c r="Q86">
        <f>(1/6)*(( (2592*0.33333/6.02E+23)*Feuil1!$Q57)^(1/3))*10000000000</f>
        <v>5.7037995888486197</v>
      </c>
      <c r="R86">
        <f>(1/6)*(( (2592*0.33333/6.02E+23)*Feuil1!$R57)^(1/3))*10000000000</f>
        <v>5.6929545145696689</v>
      </c>
      <c r="S86">
        <f>(1/6)*(( (2592*0.33333/6.02E+23)*Feuil1!$S57)^(1/3))*10000000000</f>
        <v>5.6819787807989197</v>
      </c>
      <c r="T86">
        <f>(1/6)*(( (2592*0.33333/6.02E+23)*Feuil1!$T57)^(1/3))*10000000000</f>
        <v>5.669996147388348</v>
      </c>
      <c r="U86">
        <f>(1/6)*(( (2592*0.33333/6.02E+23)*Feuil1!$U57)^(1/3))*10000000000</f>
        <v>5.6594359285351743</v>
      </c>
      <c r="V86">
        <f>(1/6)*(( (2592*0.33333/6.02E+23)*Feuil1!$V57)^(1/3))*10000000000</f>
        <v>5.6476212218434716</v>
      </c>
      <c r="W86">
        <f>(1/6)*(( (2592*0.33333/6.02E+23)*Feuil1!$W57)^(1/3))*10000000000</f>
        <v>5.6359102816746196</v>
      </c>
      <c r="X86">
        <f>(1/6)*(( (2592*0.33333/6.02E+23)*Feuil1!$X57)^(1/3))*10000000000</f>
        <v>5.623968410819761</v>
      </c>
      <c r="Y86" s="10">
        <f t="shared" si="11"/>
        <v>5.7224626883748924</v>
      </c>
    </row>
    <row r="87" spans="1:37" x14ac:dyDescent="0.3">
      <c r="A87" s="3" t="s">
        <v>2</v>
      </c>
      <c r="B87" s="5" t="s">
        <v>3</v>
      </c>
      <c r="C87" s="5" t="s">
        <v>0</v>
      </c>
      <c r="D87" s="5" t="s">
        <v>15</v>
      </c>
      <c r="E87" s="5" t="s">
        <v>4</v>
      </c>
      <c r="F87" s="5" t="s">
        <v>5</v>
      </c>
      <c r="G87" s="5" t="s">
        <v>16</v>
      </c>
      <c r="O87">
        <v>3300</v>
      </c>
      <c r="P87">
        <f>(1/6)*(( (2592*0.33333/6.02E+23)*Feuil1!$P58)^(1/3))*10000000000</f>
        <v>5.7365879242150459</v>
      </c>
      <c r="Q87">
        <f>(1/6)*(( (2592*0.33333/6.02E+23)*Feuil1!$Q58)^(1/3))*10000000000</f>
        <v>5.7257114374123281</v>
      </c>
      <c r="R87">
        <f>(1/6)*(( (2592*0.33333/6.02E+23)*Feuil1!$R58)^(1/3))*10000000000</f>
        <v>5.716888240119836</v>
      </c>
      <c r="S87">
        <f>(1/6)*(( (2592*0.33333/6.02E+23)*Feuil1!$S58)^(1/3))*10000000000</f>
        <v>5.7039289348893876</v>
      </c>
      <c r="T87">
        <f>(1/6)*(( (2592*0.33333/6.02E+23)*Feuil1!$T58)^(1/3))*10000000000</f>
        <v>5.6925649611257549</v>
      </c>
      <c r="U87">
        <f>(1/6)*(( (2592*0.33333/6.02E+23)*Feuil1!$U58)^(1/3))*10000000000</f>
        <v>5.6806956280058527</v>
      </c>
      <c r="V87">
        <f>(1/6)*(( (2592*0.33333/6.02E+23)*Feuil1!$V58)^(1/3))*10000000000</f>
        <v>5.6698514693035156</v>
      </c>
      <c r="W87">
        <f>(1/6)*(( (2592*0.33333/6.02E+23)*Feuil1!$W58)^(1/3))*10000000000</f>
        <v>5.6593944382861405</v>
      </c>
      <c r="X87">
        <f>(1/6)*(( (2592*0.33333/6.02E+23)*Feuil1!$X58)^(1/3))*10000000000</f>
        <v>5.6448700764553861</v>
      </c>
      <c r="Y87" s="10">
        <f t="shared" si="11"/>
        <v>5.7593320766230907</v>
      </c>
    </row>
    <row r="88" spans="1:37" x14ac:dyDescent="0.3">
      <c r="A88">
        <v>300</v>
      </c>
      <c r="B88" s="1">
        <v>2.4261300000000001E-5</v>
      </c>
      <c r="C88">
        <f>(1/6)*(( (2592*0.33333/6.02E+23)*B88)^(1/3))*10000000000</f>
        <v>5.4424077333426384</v>
      </c>
      <c r="D88" s="1">
        <v>-3958700</v>
      </c>
      <c r="E88" s="1">
        <v>2.9675999999999998E-5</v>
      </c>
      <c r="F88" s="1">
        <v>4.8041700000000001E-6</v>
      </c>
      <c r="G88" s="1">
        <v>75.951400000000007</v>
      </c>
    </row>
    <row r="89" spans="1:37" x14ac:dyDescent="0.3">
      <c r="A89">
        <v>400</v>
      </c>
      <c r="B89" s="1">
        <v>2.4334299999999998E-5</v>
      </c>
      <c r="C89">
        <f t="shared" ref="C89:C103" si="12">(1/6)*(( (2592*0.33333/6.02E+23)*B89)^(1/3))*10000000000</f>
        <v>5.4478608342885506</v>
      </c>
      <c r="D89">
        <v>-3954800</v>
      </c>
      <c r="E89" s="1">
        <v>3.0256700000000001E-5</v>
      </c>
      <c r="F89" s="1">
        <v>4.9081300000000001E-6</v>
      </c>
      <c r="G89">
        <v>76.383899999999997</v>
      </c>
      <c r="T89" s="6" t="s">
        <v>15</v>
      </c>
    </row>
    <row r="90" spans="1:37" x14ac:dyDescent="0.3">
      <c r="A90">
        <v>500</v>
      </c>
      <c r="B90" s="1">
        <v>2.4408899999999999E-5</v>
      </c>
      <c r="C90">
        <f t="shared" si="12"/>
        <v>5.4534221999680277</v>
      </c>
      <c r="D90">
        <v>-3950900</v>
      </c>
      <c r="E90" s="1">
        <v>3.1173000000000001E-5</v>
      </c>
      <c r="F90" s="1">
        <v>5.02823E-6</v>
      </c>
      <c r="G90">
        <v>77.018100000000004</v>
      </c>
    </row>
    <row r="91" spans="1:37" x14ac:dyDescent="0.3">
      <c r="A91">
        <v>600</v>
      </c>
      <c r="B91" s="1">
        <v>2.44851E-5</v>
      </c>
      <c r="C91">
        <f t="shared" si="12"/>
        <v>5.4590911580972037</v>
      </c>
      <c r="D91">
        <v>-3946900</v>
      </c>
      <c r="E91" s="1">
        <v>3.2650200000000001E-5</v>
      </c>
      <c r="F91" s="1">
        <v>5.1427800000000004E-6</v>
      </c>
      <c r="G91">
        <v>78.589200000000005</v>
      </c>
      <c r="O91" s="3" t="s">
        <v>2</v>
      </c>
      <c r="P91" s="7" t="s">
        <v>1</v>
      </c>
      <c r="Q91" s="7" t="s">
        <v>6</v>
      </c>
      <c r="R91" s="7" t="s">
        <v>7</v>
      </c>
      <c r="S91" s="7" t="s">
        <v>8</v>
      </c>
      <c r="T91" s="7" t="s">
        <v>9</v>
      </c>
      <c r="U91" s="7" t="s">
        <v>10</v>
      </c>
      <c r="V91" s="7" t="s">
        <v>11</v>
      </c>
      <c r="W91" s="7" t="s">
        <v>12</v>
      </c>
      <c r="X91" s="7" t="s">
        <v>13</v>
      </c>
    </row>
    <row r="92" spans="1:37" x14ac:dyDescent="0.3">
      <c r="A92">
        <v>700</v>
      </c>
      <c r="B92" s="1">
        <v>2.4563099999999999E-5</v>
      </c>
      <c r="C92">
        <f t="shared" si="12"/>
        <v>5.464881860127039</v>
      </c>
      <c r="D92">
        <v>-3942900</v>
      </c>
      <c r="E92" s="1">
        <v>3.1953299999999998E-5</v>
      </c>
      <c r="F92" s="1">
        <v>5.2602199999999998E-6</v>
      </c>
      <c r="G92">
        <v>77.864999999999995</v>
      </c>
      <c r="P92">
        <v>0</v>
      </c>
      <c r="Q92">
        <v>12.5</v>
      </c>
      <c r="R92">
        <v>25</v>
      </c>
      <c r="S92">
        <v>37.5</v>
      </c>
      <c r="T92">
        <v>50</v>
      </c>
      <c r="U92">
        <v>62.5</v>
      </c>
      <c r="V92">
        <v>75</v>
      </c>
      <c r="W92">
        <v>87.5</v>
      </c>
      <c r="X92">
        <v>100</v>
      </c>
    </row>
    <row r="93" spans="1:37" x14ac:dyDescent="0.3">
      <c r="A93">
        <v>800</v>
      </c>
      <c r="B93" s="1">
        <v>2.4643799999999999E-5</v>
      </c>
      <c r="C93">
        <f t="shared" si="12"/>
        <v>5.4708601211784682</v>
      </c>
      <c r="D93" s="1">
        <v>-3938800</v>
      </c>
      <c r="E93" s="1">
        <v>3.2639499999999998E-5</v>
      </c>
      <c r="F93" s="1">
        <v>5.3929499999999998E-6</v>
      </c>
      <c r="G93" s="1">
        <v>77.980400000000003</v>
      </c>
      <c r="O93">
        <v>300</v>
      </c>
      <c r="P93" s="1">
        <f>Feuil1!AD125*(8.31451/8.314462)</f>
        <v>-3913622.5935003371</v>
      </c>
      <c r="Q93" s="1">
        <f>Feuil1!AE125*(8.31451/8.314462)</f>
        <v>-3928622.6800964391</v>
      </c>
      <c r="R93" s="1">
        <f>Feuil1!AF125*(8.31451/8.314462)</f>
        <v>-3943622.7666925411</v>
      </c>
      <c r="S93" s="1">
        <f>Feuil1!AG125*(8.31451/8.314462)</f>
        <v>-3958722.8538659508</v>
      </c>
      <c r="T93" s="1">
        <f>Feuil1!AH125*(8.31451/8.314462)</f>
        <v>-3973922.9416166674</v>
      </c>
      <c r="U93" s="1">
        <f>Feuil1!AI125*(8.31451/8.314462)</f>
        <v>-3989123.029367384</v>
      </c>
      <c r="V93" s="1">
        <f>Feuil1!AJ125*(8.31451/8.314462)</f>
        <v>-4004423.1176954084</v>
      </c>
      <c r="W93" s="1">
        <f>Feuil1!AK125*(8.31451/8.314462)</f>
        <v>-4019823.2066007396</v>
      </c>
      <c r="X93" s="1">
        <f>Feuil1!AL125*(8.31451/8.314462)</f>
        <v>-4035323.2960833786</v>
      </c>
      <c r="Y93" s="1">
        <f>-4035300+(4.5)*(8.314*P93)</f>
        <v>-150455662.09062812</v>
      </c>
    </row>
    <row r="94" spans="1:37" x14ac:dyDescent="0.3">
      <c r="A94">
        <v>900</v>
      </c>
      <c r="B94" s="1">
        <v>2.4726400000000001E-5</v>
      </c>
      <c r="C94">
        <f t="shared" si="12"/>
        <v>5.476965633932994</v>
      </c>
      <c r="D94">
        <v>-3934600</v>
      </c>
      <c r="E94" s="1">
        <v>3.4753299999999998E-5</v>
      </c>
      <c r="F94" s="1">
        <v>5.5607500000000001E-6</v>
      </c>
      <c r="G94">
        <v>79.909400000000005</v>
      </c>
      <c r="O94">
        <v>400</v>
      </c>
      <c r="P94" s="1">
        <f>Feuil1!AD126*(8.31451/8.314462)</f>
        <v>-3909822.5715626581</v>
      </c>
      <c r="Q94" s="1">
        <f>Feuil1!AE126*(8.31451/8.314462)</f>
        <v>-3924722.6575814527</v>
      </c>
      <c r="R94" s="1">
        <f>Feuil1!AF126*(8.31451/8.314462)</f>
        <v>-3939722.7441775547</v>
      </c>
      <c r="S94" s="1">
        <f>Feuil1!AG126*(8.31451/8.314462)</f>
        <v>-3954822.831350964</v>
      </c>
      <c r="T94" s="1">
        <f>Feuil1!AH126*(8.31451/8.314462)</f>
        <v>-3970022.9191016811</v>
      </c>
      <c r="U94" s="1">
        <f>Feuil1!AI126*(8.31451/8.314462)</f>
        <v>-3985223.0068523977</v>
      </c>
      <c r="V94" s="1">
        <f>Feuil1!AJ126*(8.31451/8.314462)</f>
        <v>-4000523.0951804216</v>
      </c>
      <c r="W94" s="1">
        <f>Feuil1!AK126*(8.31451/8.314462)</f>
        <v>-4015923.1840857533</v>
      </c>
      <c r="X94" s="1">
        <f>Feuil1!AL126*(8.31451/8.314462)</f>
        <v>-4031423.2735683923</v>
      </c>
    </row>
    <row r="95" spans="1:37" x14ac:dyDescent="0.3">
      <c r="A95">
        <v>1000</v>
      </c>
      <c r="B95" s="1">
        <v>2.4810599999999999E-5</v>
      </c>
      <c r="C95">
        <f t="shared" si="12"/>
        <v>5.4831754344723018</v>
      </c>
      <c r="D95">
        <v>-3930500</v>
      </c>
      <c r="E95" s="1">
        <v>3.5547799999999999E-5</v>
      </c>
      <c r="F95" s="1">
        <v>5.6991299999999998E-6</v>
      </c>
      <c r="G95">
        <v>81.000200000000007</v>
      </c>
      <c r="O95">
        <v>500</v>
      </c>
      <c r="P95" s="1">
        <f>Feuil1!AD127*(8.31451/8.314462)</f>
        <v>-3905822.548470364</v>
      </c>
      <c r="Q95" s="1">
        <f>Feuil1!AE127*(8.31451/8.314462)</f>
        <v>-3920822.6350664659</v>
      </c>
      <c r="R95" s="1">
        <f>Feuil1!AF127*(8.31451/8.314462)</f>
        <v>-3935822.7216625684</v>
      </c>
      <c r="S95" s="1">
        <f>Feuil1!AG127*(8.31451/8.314462)</f>
        <v>-3950922.8088359777</v>
      </c>
      <c r="T95" s="1">
        <f>Feuil1!AH127*(8.31451/8.314462)</f>
        <v>-3966122.8965866943</v>
      </c>
      <c r="U95" s="1">
        <f>Feuil1!AI127*(8.31451/8.314462)</f>
        <v>-3981322.9843374114</v>
      </c>
      <c r="V95" s="1">
        <f>Feuil1!AJ127*(8.31451/8.314462)</f>
        <v>-3996623.0726654353</v>
      </c>
      <c r="W95" s="1">
        <f>Feuil1!AK127*(8.31451/8.314462)</f>
        <v>-4012023.1615707669</v>
      </c>
      <c r="X95" s="1">
        <f>Feuil1!AL127*(8.31451/8.314462)</f>
        <v>-4027523.2510534055</v>
      </c>
    </row>
    <row r="96" spans="1:37" x14ac:dyDescent="0.3">
      <c r="A96">
        <v>1100</v>
      </c>
      <c r="B96" s="1">
        <v>2.4897700000000001E-5</v>
      </c>
      <c r="C96">
        <f t="shared" si="12"/>
        <v>5.4895843457023572</v>
      </c>
      <c r="D96">
        <v>-3926200</v>
      </c>
      <c r="E96" s="1">
        <v>3.57185E-5</v>
      </c>
      <c r="F96" s="1">
        <v>5.8669300000000001E-6</v>
      </c>
      <c r="G96">
        <v>80.128100000000003</v>
      </c>
      <c r="O96">
        <v>600</v>
      </c>
      <c r="P96" s="1">
        <f>Feuil1!AD128*(8.31451/8.314462)</f>
        <v>-3901872.525666724</v>
      </c>
      <c r="Q96" s="1">
        <f>Feuil1!AE128*(8.31451/8.314462)</f>
        <v>-3916822.6119741723</v>
      </c>
      <c r="R96" s="1">
        <f>Feuil1!AF128*(8.31451/8.314462)</f>
        <v>-3931822.6985702743</v>
      </c>
      <c r="S96" s="1">
        <f>Feuil1!AG128*(8.31451/8.314462)</f>
        <v>-3946922.7857436836</v>
      </c>
      <c r="T96" s="1">
        <f>Feuil1!AH128*(8.31451/8.314462)</f>
        <v>-3962122.8734944006</v>
      </c>
      <c r="U96" s="1">
        <f>Feuil1!AI128*(8.31451/8.314462)</f>
        <v>-3977322.9612451172</v>
      </c>
      <c r="V96" s="1">
        <f>Feuil1!AJ128*(8.31451/8.314462)</f>
        <v>-3992623.0495731416</v>
      </c>
      <c r="W96" s="1">
        <f>Feuil1!AK128*(8.31451/8.314462)</f>
        <v>-4008023.1384784728</v>
      </c>
      <c r="X96" s="1">
        <f>Feuil1!AL128*(8.31451/8.314462)</f>
        <v>-4023523.2279611118</v>
      </c>
    </row>
    <row r="97" spans="1:25" x14ac:dyDescent="0.3">
      <c r="A97">
        <v>1200</v>
      </c>
      <c r="B97" s="1">
        <v>2.49873E-5</v>
      </c>
      <c r="C97">
        <f t="shared" si="12"/>
        <v>5.4961616319974809</v>
      </c>
      <c r="D97">
        <v>-3921875</v>
      </c>
      <c r="E97" s="1">
        <v>3.7253799999999999E-5</v>
      </c>
      <c r="F97" s="1">
        <v>6.0456299999999997E-6</v>
      </c>
      <c r="G97">
        <v>81.703400000000002</v>
      </c>
      <c r="O97">
        <v>700</v>
      </c>
      <c r="P97" s="1">
        <f>Feuil1!AD129*(8.31451/8.314462)</f>
        <v>-3897822.5022857762</v>
      </c>
      <c r="Q97" s="43">
        <v>-3912800</v>
      </c>
      <c r="R97" s="1">
        <f>Feuil1!AF129*(8.31451/8.314462)</f>
        <v>-3927822.6754779806</v>
      </c>
      <c r="S97" s="1">
        <f>Feuil1!AG129*(8.31451/8.314462)</f>
        <v>-3942922.7626513899</v>
      </c>
      <c r="T97" s="1">
        <f>Feuil1!AH129*(8.31451/8.314462)</f>
        <v>-3958022.8498247992</v>
      </c>
      <c r="U97" s="1">
        <f>Feuil1!AI129*(8.31451/8.314462)</f>
        <v>-3973322.9381528236</v>
      </c>
      <c r="V97" s="1">
        <f>Feuil1!AJ129*(8.31451/8.314462)</f>
        <v>-3988623.0264808475</v>
      </c>
      <c r="W97" s="1">
        <f>Feuil1!AK129*(8.31451/8.314462)</f>
        <v>-4004023.1153861792</v>
      </c>
      <c r="X97" s="1">
        <f>Feuil1!AL129*(8.31451/8.314462)</f>
        <v>-4019523.2048688177</v>
      </c>
    </row>
    <row r="98" spans="1:25" x14ac:dyDescent="0.3">
      <c r="A98">
        <v>1300</v>
      </c>
      <c r="B98" s="1">
        <v>2.508E-5</v>
      </c>
      <c r="C98">
        <f t="shared" si="12"/>
        <v>5.5029499527814725</v>
      </c>
      <c r="D98" s="1">
        <v>-3917400</v>
      </c>
      <c r="E98" s="1">
        <v>3.8137799999999999E-5</v>
      </c>
      <c r="F98" s="1">
        <v>6.2323800000000001E-6</v>
      </c>
      <c r="G98">
        <v>82.232100000000003</v>
      </c>
      <c r="O98">
        <v>800</v>
      </c>
      <c r="P98" s="1">
        <f>Feuil1!AD130*(8.31451/8.314462)</f>
        <v>-3893722.4786161752</v>
      </c>
      <c r="Q98" s="1">
        <f>Feuil1!AE130*(8.31451/8.314462)</f>
        <v>-3908722.5652122772</v>
      </c>
      <c r="R98" s="1">
        <f>Feuil1!AF130*(8.31451/8.314462)</f>
        <v>-3923722.6518083792</v>
      </c>
      <c r="S98" s="1">
        <f>Feuil1!AG130*(8.31451/8.314462)</f>
        <v>-3938822.7389817885</v>
      </c>
      <c r="T98" s="1">
        <f>Feuil1!AH130*(8.31451/8.314462)</f>
        <v>-3954022.8267325056</v>
      </c>
      <c r="U98" s="1">
        <f>Feuil1!AI130*(8.31451/8.314462)</f>
        <v>-3969222.9144832222</v>
      </c>
      <c r="V98" s="1">
        <f>Feuil1!AJ130*(8.31451/8.314462)</f>
        <v>-3984523.0028112461</v>
      </c>
      <c r="W98" s="1">
        <f>Feuil1!AK130*(8.31451/8.314462)</f>
        <v>-3999923.0917165778</v>
      </c>
      <c r="X98" s="1">
        <f>Feuil1!AL130*(8.31451/8.314462)</f>
        <v>-4015423.1811992167</v>
      </c>
      <c r="Y98" s="1">
        <f>-4015400+(4.5)*(8.314*P98)</f>
        <v>-149691239.09246695</v>
      </c>
    </row>
    <row r="99" spans="1:25" x14ac:dyDescent="0.3">
      <c r="A99">
        <v>1400</v>
      </c>
      <c r="B99" s="1">
        <v>2.5175099999999999E-5</v>
      </c>
      <c r="C99">
        <f t="shared" si="12"/>
        <v>5.5098966628293775</v>
      </c>
      <c r="D99">
        <v>-3913000</v>
      </c>
      <c r="E99" s="1">
        <v>3.8458799999999998E-5</v>
      </c>
      <c r="F99" s="1">
        <v>6.4035800000000003E-6</v>
      </c>
      <c r="G99">
        <v>82.452399999999997</v>
      </c>
      <c r="O99">
        <v>900</v>
      </c>
      <c r="P99" s="1">
        <f>Feuil1!AD131*(8.31451/8.314462)</f>
        <v>-3889622.4549465738</v>
      </c>
      <c r="Q99" s="1">
        <f>Feuil1!AE131*(8.31451/8.314462)</f>
        <v>-3904522.5409653685</v>
      </c>
      <c r="R99" s="1">
        <f>Feuil1!AF131*(8.31451/8.314462)</f>
        <v>-3919622.6281387778</v>
      </c>
      <c r="S99" s="1">
        <f>Feuil1!AG131*(8.31451/8.314462)</f>
        <v>-3934622.7147348803</v>
      </c>
      <c r="T99" s="1">
        <f>Feuil1!AH131*(8.31451/8.314462)</f>
        <v>-3949822.8024855969</v>
      </c>
      <c r="U99" s="1">
        <f>Feuil1!AI131*(8.31451/8.314462)</f>
        <v>-3965122.8908136208</v>
      </c>
      <c r="V99" s="1">
        <f>Feuil1!AJ131*(8.31451/8.314462)</f>
        <v>-3980422.9791416451</v>
      </c>
      <c r="W99" s="1">
        <f>Feuil1!AK131*(8.31451/8.314462)</f>
        <v>-3995823.0680469763</v>
      </c>
      <c r="X99" s="1">
        <f>Feuil1!AL131*(8.31451/8.314462)</f>
        <v>-4011323.1575296153</v>
      </c>
    </row>
    <row r="100" spans="1:25" x14ac:dyDescent="0.3">
      <c r="A100" s="10">
        <v>1500</v>
      </c>
      <c r="B100" s="11">
        <v>2.52746E-5</v>
      </c>
      <c r="C100">
        <f t="shared" si="12"/>
        <v>5.5171460750622572</v>
      </c>
      <c r="D100" s="10">
        <v>-3908350</v>
      </c>
      <c r="E100" s="11">
        <v>3.9823500000000003E-5</v>
      </c>
      <c r="F100" s="11">
        <v>6.6185000000000002E-6</v>
      </c>
      <c r="G100" s="10">
        <v>84.017300000000006</v>
      </c>
      <c r="O100">
        <v>1000</v>
      </c>
      <c r="P100" s="1">
        <f>Feuil1!AD132*(8.31451/8.314462)</f>
        <v>-3885422.4306996651</v>
      </c>
      <c r="Q100" s="1">
        <f>Feuil1!AE132*(8.31451/8.314462)</f>
        <v>-3900422.5172957676</v>
      </c>
      <c r="R100" s="1">
        <f>Feuil1!AF132*(8.31451/8.314462)</f>
        <v>-3915422.6038918695</v>
      </c>
      <c r="S100" s="1">
        <f>Feuil1!AG132*(8.31451/8.314462)</f>
        <v>-3930522.6910652788</v>
      </c>
      <c r="T100" s="1">
        <f>Feuil1!AH132*(8.31451/8.314462)</f>
        <v>-3945622.7782386881</v>
      </c>
      <c r="U100" s="1">
        <f>Feuil1!AI132*(8.31451/8.314462)</f>
        <v>-3960922.8665667125</v>
      </c>
      <c r="V100" s="1">
        <f>Feuil1!AJ132*(8.31451/8.314462)</f>
        <v>-3976222.9548947364</v>
      </c>
      <c r="W100" s="1">
        <f>Feuil1!AK132*(8.31451/8.314462)</f>
        <v>-3991623.0438000681</v>
      </c>
      <c r="X100" s="1">
        <f>Feuil1!AL132*(8.31451/8.314462)</f>
        <v>-4007123.1332827066</v>
      </c>
    </row>
    <row r="101" spans="1:25" x14ac:dyDescent="0.3">
      <c r="A101" s="10">
        <v>1600</v>
      </c>
      <c r="B101" s="11">
        <v>2.5377299999999998E-5</v>
      </c>
      <c r="C101">
        <f t="shared" si="12"/>
        <v>5.5246087079052586</v>
      </c>
      <c r="D101" s="10">
        <v>-3903675</v>
      </c>
      <c r="E101" s="11">
        <v>4.2093199999999999E-5</v>
      </c>
      <c r="F101" s="11">
        <v>6.9131799999999996E-6</v>
      </c>
      <c r="G101" s="10">
        <v>84.879499999999993</v>
      </c>
      <c r="O101">
        <v>1100</v>
      </c>
      <c r="P101" s="1">
        <f>Feuil1!AD133*(8.31451/8.314462)</f>
        <v>-3881122.4058754495</v>
      </c>
      <c r="Q101" s="1">
        <f>Feuil1!AE133*(8.31451/8.314462)</f>
        <v>-3896122.4924715515</v>
      </c>
      <c r="R101" s="1">
        <f>Feuil1!AF133*(8.31451/8.314462)</f>
        <v>-3911122.5790676535</v>
      </c>
      <c r="S101" s="1">
        <f>Feuil1!AG133*(8.31451/8.314462)</f>
        <v>-3926222.6662410628</v>
      </c>
      <c r="T101" s="1">
        <f>Feuil1!AH133*(8.31451/8.314462)</f>
        <v>-3941322.7534144721</v>
      </c>
      <c r="U101" s="1">
        <f>Feuil1!AI133*(8.31451/8.314462)</f>
        <v>-3956622.8417424965</v>
      </c>
      <c r="V101" s="1">
        <f>Feuil1!AJ133*(8.31451/8.314462)</f>
        <v>-3971922.9300705204</v>
      </c>
      <c r="W101" s="1">
        <f>Feuil1!AK133*(8.31451/8.314462)</f>
        <v>-3987323.0189758521</v>
      </c>
      <c r="X101" s="1">
        <f>Feuil1!AL133*(8.31451/8.314462)</f>
        <v>-4002823.1084584906</v>
      </c>
    </row>
    <row r="102" spans="1:25" x14ac:dyDescent="0.3">
      <c r="A102">
        <v>1700</v>
      </c>
      <c r="B102" s="1">
        <v>2.54833E-5</v>
      </c>
      <c r="C102">
        <f t="shared" si="12"/>
        <v>5.532290048514545</v>
      </c>
      <c r="D102">
        <v>-3898900</v>
      </c>
      <c r="E102" s="1">
        <v>4.2122500000000002E-5</v>
      </c>
      <c r="F102" s="1">
        <v>7.0956299999999999E-6</v>
      </c>
      <c r="G102">
        <v>85.2423</v>
      </c>
      <c r="O102">
        <v>1200</v>
      </c>
      <c r="P102" s="43">
        <v>-3876800</v>
      </c>
      <c r="Q102" s="43">
        <v>-3891725</v>
      </c>
      <c r="R102" s="1">
        <f>Feuil1!AF134*(8.31451/8.314462)</f>
        <v>-3906722.5536661302</v>
      </c>
      <c r="S102" s="1">
        <f>Feuil1!AG134*(8.31451/8.314462)</f>
        <v>-3921897.6412725202</v>
      </c>
      <c r="T102" s="1">
        <f>Feuil1!AH134*(8.31451/8.314462)</f>
        <v>-3937022.7285902565</v>
      </c>
      <c r="U102" s="43">
        <v>-3952275</v>
      </c>
      <c r="V102" s="1">
        <f>Feuil1!AJ134*(8.31451/8.314462)</f>
        <v>-3967622.9052463048</v>
      </c>
      <c r="W102" s="1">
        <f>Feuil1!AK134*(8.31451/8.314462)</f>
        <v>-3983022.994151636</v>
      </c>
      <c r="X102" s="1">
        <f>Feuil1!AL134*(8.31451/8.314462)</f>
        <v>-3998448.0832012943</v>
      </c>
    </row>
    <row r="103" spans="1:25" x14ac:dyDescent="0.3">
      <c r="A103">
        <v>1800</v>
      </c>
      <c r="B103" s="1">
        <v>2.55926E-5</v>
      </c>
      <c r="C103">
        <f t="shared" si="12"/>
        <v>5.5401882517788827</v>
      </c>
      <c r="D103" s="1">
        <v>-3894075</v>
      </c>
      <c r="E103" s="1">
        <v>4.3838999999999998E-5</v>
      </c>
      <c r="F103" s="1">
        <v>7.3714000000000003E-6</v>
      </c>
      <c r="G103" s="1">
        <v>86.640900000000002</v>
      </c>
      <c r="O103">
        <v>1300</v>
      </c>
      <c r="P103" s="1">
        <f>Feuil1!AD135*(8.31451/8.314462)</f>
        <v>-3872422.3556497102</v>
      </c>
      <c r="Q103" s="1">
        <f>Feuil1!AE135*(8.31451/8.314462)</f>
        <v>-3887322.4416685048</v>
      </c>
      <c r="R103" s="1">
        <f>Feuil1!AF135*(8.31451/8.314462)</f>
        <v>-3902422.5288419141</v>
      </c>
      <c r="S103" s="1">
        <f>Feuil1!AG135*(8.31451/8.314462)</f>
        <v>-3917422.6154380161</v>
      </c>
      <c r="T103" s="1">
        <f>Feuil1!AH135*(8.31451/8.314462)</f>
        <v>-3932622.7031887332</v>
      </c>
      <c r="U103" s="1">
        <f>Feuil1!AI135*(8.31451/8.314462)</f>
        <v>-3947822.7909394498</v>
      </c>
      <c r="V103" s="1">
        <f>Feuil1!AJ135*(8.31451/8.314462)</f>
        <v>-3963122.8792674742</v>
      </c>
      <c r="W103" s="1">
        <f>Feuil1!AK135*(8.31451/8.314462)</f>
        <v>-3978622.9687501127</v>
      </c>
      <c r="X103" s="1">
        <f>Feuil1!AL135*(8.31451/8.314462)</f>
        <v>-3994023.0576554444</v>
      </c>
      <c r="Y103" s="1">
        <f>-3994000+(4.5)*(8.314*P103)</f>
        <v>-148872937.59192261</v>
      </c>
    </row>
    <row r="104" spans="1:25" x14ac:dyDescent="0.3">
      <c r="A104">
        <v>2000</v>
      </c>
      <c r="B104" s="1">
        <v>2.5828100000000001E-5</v>
      </c>
      <c r="C104">
        <f t="shared" ref="C104:C112" si="13">(1/6)*(( (2592*0.33333/6.02E+23)*B104)^(1/3))*10000000000</f>
        <v>5.5571297729760856</v>
      </c>
      <c r="D104" s="1">
        <v>-3883875</v>
      </c>
      <c r="E104" s="1">
        <v>4.7942200000000003E-5</v>
      </c>
      <c r="F104" s="1">
        <v>8.0357300000000004E-6</v>
      </c>
      <c r="G104" s="1">
        <v>90.265600000000006</v>
      </c>
      <c r="O104">
        <v>1400</v>
      </c>
      <c r="P104" s="1">
        <f>Feuil1!AD136*(8.31451/8.314462)</f>
        <v>-3867922.3296708795</v>
      </c>
      <c r="Q104" s="1">
        <f>Feuil1!AE136*(8.31451/8.314462)</f>
        <v>-3882922.4162669815</v>
      </c>
      <c r="R104" s="1">
        <f>Feuil1!AF136*(8.31451/8.314462)</f>
        <v>-3897722.5017084689</v>
      </c>
      <c r="S104" s="1">
        <f>Feuil1!AG136*(8.31451/8.314462)</f>
        <v>-3913022.5900364933</v>
      </c>
      <c r="T104" s="1">
        <f>Feuil1!AH136*(8.31451/8.314462)</f>
        <v>-3928122.6772099026</v>
      </c>
      <c r="U104" s="1">
        <f>Feuil1!AI136*(8.31451/8.314462)</f>
        <v>-3943322.7649606192</v>
      </c>
      <c r="V104" s="1">
        <f>Feuil1!AJ136*(8.31451/8.314462)</f>
        <v>-3958722.8538659508</v>
      </c>
      <c r="W104" s="1">
        <f>Feuil1!AK136*(8.31451/8.314462)</f>
        <v>-3974122.942771282</v>
      </c>
      <c r="X104" s="1">
        <f>Feuil1!AL136*(8.31451/8.314462)</f>
        <v>-3989523.0316766137</v>
      </c>
    </row>
    <row r="105" spans="1:25" x14ac:dyDescent="0.3">
      <c r="A105">
        <v>2150</v>
      </c>
      <c r="B105" s="1">
        <v>2.60161E-5</v>
      </c>
      <c r="C105">
        <f t="shared" si="13"/>
        <v>5.5705804429420338</v>
      </c>
      <c r="D105" s="1">
        <v>-3875900</v>
      </c>
      <c r="E105" s="1">
        <v>4.8884200000000002E-5</v>
      </c>
      <c r="F105" s="1">
        <v>8.3868200000000005E-6</v>
      </c>
      <c r="G105" s="1">
        <v>91.253600000000006</v>
      </c>
      <c r="O105">
        <v>1500</v>
      </c>
      <c r="P105" s="1">
        <f>Feuil1!AD137*(8.31451/8.314462)</f>
        <v>-3863422.3036920489</v>
      </c>
      <c r="Q105" s="1">
        <f>Feuil1!AE137*(8.31451/8.314462)</f>
        <v>-3878322.3897108436</v>
      </c>
      <c r="R105" s="1">
        <f>Feuil1!AF137*(8.31451/8.314462)</f>
        <v>-3893322.4763069456</v>
      </c>
      <c r="S105" s="1">
        <f>Feuil1!AG137*(8.31451/8.314462)</f>
        <v>-3908372.5631917017</v>
      </c>
      <c r="T105" s="1">
        <f>Feuil1!AH137*(8.31451/8.314462)</f>
        <v>-3923522.6506537646</v>
      </c>
      <c r="U105" s="1">
        <f>Feuil1!AI137*(8.31451/8.314462)</f>
        <v>-3938822.7389817885</v>
      </c>
      <c r="V105" s="1">
        <f>Feuil1!AJ137*(8.31451/8.314462)</f>
        <v>-3954122.8273098129</v>
      </c>
      <c r="W105" s="1">
        <f>Feuil1!AK137*(8.31451/8.314462)</f>
        <v>-3969522.9162151441</v>
      </c>
      <c r="X105" s="1">
        <f>Feuil1!AL137*(8.31451/8.314462)</f>
        <v>-3984923.0051204758</v>
      </c>
    </row>
    <row r="106" spans="1:25" x14ac:dyDescent="0.3">
      <c r="A106">
        <v>2300</v>
      </c>
      <c r="B106" s="1">
        <v>2.6239799999999999E-5</v>
      </c>
      <c r="C106">
        <f t="shared" si="13"/>
        <v>5.5865011504896422</v>
      </c>
      <c r="D106" s="1">
        <v>-3866425</v>
      </c>
      <c r="E106" s="1">
        <v>6.2180299999999998E-5</v>
      </c>
      <c r="F106" s="1">
        <v>9.5589200000000006E-6</v>
      </c>
      <c r="G106" s="1">
        <v>105.851</v>
      </c>
      <c r="O106">
        <v>1600</v>
      </c>
      <c r="P106" s="1">
        <f>Feuil1!AD138*(8.31451/8.314462)</f>
        <v>-3858722.2765586036</v>
      </c>
      <c r="Q106" s="1">
        <f>Feuil1!AE138*(8.31451/8.314462)</f>
        <v>-3873622.3625773983</v>
      </c>
      <c r="R106" s="1">
        <f>Feuil1!AF138*(8.31451/8.314462)</f>
        <v>-3888622.4491735003</v>
      </c>
      <c r="S106" s="1">
        <f>Feuil1!AG138*(8.31451/8.314462)</f>
        <v>-3903697.536202583</v>
      </c>
      <c r="T106" s="1">
        <f>Feuil1!AH138*(8.31451/8.314462)</f>
        <v>-3918922.6240976267</v>
      </c>
      <c r="U106" s="1">
        <f>Feuil1!AI138*(8.31451/8.314462)</f>
        <v>-3934122.7118483433</v>
      </c>
      <c r="V106" s="1">
        <f>Feuil1!AJ138*(8.31451/8.314462)</f>
        <v>-3949422.8001763676</v>
      </c>
      <c r="W106" s="1">
        <f>Feuil1!AK138*(8.31451/8.314462)</f>
        <v>-3964822.8890816988</v>
      </c>
      <c r="X106" s="1">
        <f>Feuil1!AL138*(8.31451/8.314462)</f>
        <v>-3980247.9781313571</v>
      </c>
    </row>
    <row r="107" spans="1:25" x14ac:dyDescent="0.3">
      <c r="A107">
        <v>2450</v>
      </c>
      <c r="B107" s="1">
        <v>2.6517300000000001E-5</v>
      </c>
      <c r="C107">
        <f t="shared" si="13"/>
        <v>5.6061255509439336</v>
      </c>
      <c r="D107" s="1">
        <v>-3854350</v>
      </c>
      <c r="E107" s="1">
        <v>8.8862499999999998E-5</v>
      </c>
      <c r="F107" s="1">
        <v>1.1165199999999999E-6</v>
      </c>
      <c r="G107" s="1">
        <v>145.839</v>
      </c>
      <c r="O107">
        <v>1700</v>
      </c>
      <c r="P107" s="43">
        <v>-3854000</v>
      </c>
      <c r="Q107" s="1">
        <f>Feuil1!AE139*(8.31451/8.314462)</f>
        <v>-3868922.3354439531</v>
      </c>
      <c r="R107" s="1">
        <f>Feuil1!AF139*(8.31451/8.314462)</f>
        <v>-3883922.422040055</v>
      </c>
      <c r="S107" s="1">
        <f>Feuil1!AG139*(8.31451/8.314462)</f>
        <v>-3898922.508636157</v>
      </c>
      <c r="T107" s="1">
        <f>Feuil1!AH139*(8.31451/8.314462)</f>
        <v>-3914122.5963868741</v>
      </c>
      <c r="U107" s="1">
        <f>Feuil1!AI139*(8.31451/8.314462)</f>
        <v>-3929322.6841375907</v>
      </c>
      <c r="V107" s="1">
        <f>Feuil1!AJ139*(8.31451/8.314462)</f>
        <v>-3944622.7724656146</v>
      </c>
      <c r="W107" s="1">
        <f>Feuil1!AK139*(8.31451/8.314462)</f>
        <v>-3959922.860793639</v>
      </c>
      <c r="X107" s="1">
        <f>Feuil1!AL139*(8.31451/8.314462)</f>
        <v>-3975447.9504206046</v>
      </c>
    </row>
    <row r="108" spans="1:25" x14ac:dyDescent="0.3">
      <c r="A108">
        <v>2600</v>
      </c>
      <c r="B108" s="1">
        <v>2.6849500000000001E-5</v>
      </c>
      <c r="C108">
        <f t="shared" si="13"/>
        <v>5.6294390305325992</v>
      </c>
      <c r="D108" s="1">
        <v>-3837875</v>
      </c>
      <c r="E108" s="1">
        <v>7.1762799999999997E-5</v>
      </c>
      <c r="F108" s="1">
        <v>1.06692E-6</v>
      </c>
      <c r="G108" s="1">
        <v>137.98599999999999</v>
      </c>
      <c r="O108">
        <v>1800</v>
      </c>
      <c r="P108" s="1">
        <f>Feuil1!AD140*(8.31451/8.314462)</f>
        <v>-3849122.2211370985</v>
      </c>
      <c r="Q108" s="1">
        <f>Feuil1!AE140*(8.31451/8.314462)</f>
        <v>-3864022.3071558932</v>
      </c>
      <c r="R108" s="1">
        <f>Feuil1!AF140*(8.31451/8.314462)</f>
        <v>-3879022.3937519952</v>
      </c>
      <c r="S108" s="1">
        <f>Feuil1!AG140*(8.31451/8.314462)</f>
        <v>-3894097.4807810779</v>
      </c>
      <c r="T108" s="1">
        <f>Feuil1!AH140*(8.31451/8.314462)</f>
        <v>-3909147.5676658335</v>
      </c>
      <c r="U108" s="1">
        <f>Feuil1!AI140*(8.31451/8.314462)</f>
        <v>-3924372.6555608772</v>
      </c>
      <c r="V108" s="1">
        <f>Feuil1!AJ140*(8.31451/8.314462)</f>
        <v>-3939722.7441775547</v>
      </c>
      <c r="W108" s="1">
        <f>Feuil1!AK140*(8.31451/8.314462)</f>
        <v>-3955022.8325055791</v>
      </c>
      <c r="X108" s="1">
        <f>Feuil1!AL140*(8.31451/8.314462)</f>
        <v>-3970522.9219882176</v>
      </c>
      <c r="Y108" s="1">
        <f>-3970500+(4.5)*(8.314*P108)</f>
        <v>-147977709.65940225</v>
      </c>
    </row>
    <row r="109" spans="1:25" x14ac:dyDescent="0.3">
      <c r="A109">
        <v>2800</v>
      </c>
      <c r="B109" s="1">
        <v>2.7168100000000002E-5</v>
      </c>
      <c r="C109">
        <f t="shared" si="13"/>
        <v>5.6516181095220297</v>
      </c>
      <c r="D109" s="1">
        <v>-3820975</v>
      </c>
      <c r="E109" s="1">
        <v>5.61025E-5</v>
      </c>
      <c r="F109" s="1">
        <v>1.0733E-6</v>
      </c>
      <c r="G109" s="1">
        <v>121.05800000000001</v>
      </c>
      <c r="O109">
        <v>2000</v>
      </c>
      <c r="P109" s="1">
        <f>Feuil1!AD141*(8.31451/8.314462)</f>
        <v>-3839022.1628290564</v>
      </c>
      <c r="Q109" s="1">
        <f>Feuil1!AE141*(8.31451/8.314462)</f>
        <v>-3853922.2488478511</v>
      </c>
      <c r="R109" s="1">
        <f>Feuil1!AF141*(8.31451/8.314462)</f>
        <v>-3868922.3354439531</v>
      </c>
      <c r="S109" s="1">
        <f>Feuil1!AG141*(8.31451/8.314462)</f>
        <v>-3883897.4218957284</v>
      </c>
      <c r="T109" s="1">
        <f>Feuil1!AH141*(8.31451/8.314462)</f>
        <v>-3898972.5089248107</v>
      </c>
      <c r="U109" s="1">
        <f>Feuil1!AI141*(8.31451/8.314462)</f>
        <v>-3914172.5966755277</v>
      </c>
      <c r="V109" s="1">
        <f>Feuil1!AJ141*(8.31451/8.314462)</f>
        <v>-3929247.68370461</v>
      </c>
      <c r="W109" s="1">
        <f>Feuil1!AK141*(8.31451/8.314462)</f>
        <v>-3944472.7715996536</v>
      </c>
      <c r="X109" s="1">
        <f>Feuil1!AL141*(8.31451/8.314462)</f>
        <v>-3960322.8631028682</v>
      </c>
    </row>
    <row r="110" spans="1:25" x14ac:dyDescent="0.3">
      <c r="A110">
        <v>2950</v>
      </c>
      <c r="B110" s="1">
        <v>2.7387200000000001E-5</v>
      </c>
      <c r="C110">
        <f t="shared" si="13"/>
        <v>5.6667701400723285</v>
      </c>
      <c r="D110" s="1">
        <v>-3810225</v>
      </c>
      <c r="E110" s="1">
        <v>5.3377200000000001E-5</v>
      </c>
      <c r="F110" s="1">
        <v>1.1471500000000001E-6</v>
      </c>
      <c r="G110" s="1">
        <v>105.691</v>
      </c>
      <c r="O110">
        <v>2150</v>
      </c>
      <c r="P110" s="1">
        <f>Feuil1!AD142*(8.31451/8.314462)</f>
        <v>-3830722.1149125462</v>
      </c>
      <c r="Q110" s="1">
        <f>Feuil1!AE142*(8.31451/8.314462)</f>
        <v>-3845922.2026632633</v>
      </c>
      <c r="R110" s="1">
        <f>Feuil1!AF142*(8.31451/8.314462)</f>
        <v>-3860872.2889707116</v>
      </c>
      <c r="S110" s="1">
        <f>Feuil1!AG142*(8.31451/8.314462)</f>
        <v>-3875922.3758554673</v>
      </c>
      <c r="T110" s="1">
        <f>Feuil1!AH142*(8.31451/8.314462)</f>
        <v>-3890922.4624515693</v>
      </c>
      <c r="U110" s="1">
        <f>Feuil1!AI142*(8.31451/8.314462)</f>
        <v>-3905522.546738442</v>
      </c>
      <c r="V110" s="1">
        <f>Feuil1!AJ142*(8.31451/8.314462)</f>
        <v>-3920522.633334544</v>
      </c>
      <c r="W110" s="1">
        <f>Feuil1!AK142*(8.31451/8.314462)</f>
        <v>-3936122.7233944903</v>
      </c>
      <c r="X110" s="1">
        <f>Feuil1!AL142*(8.31451/8.314462)</f>
        <v>-3952022.8151863585</v>
      </c>
    </row>
    <row r="111" spans="1:25" x14ac:dyDescent="0.3">
      <c r="A111">
        <v>3100</v>
      </c>
      <c r="B111" s="1">
        <v>2.7608300000000001E-5</v>
      </c>
      <c r="C111">
        <f t="shared" si="13"/>
        <v>5.6819787807989197</v>
      </c>
      <c r="D111" s="1">
        <v>-3799050</v>
      </c>
      <c r="E111" s="1">
        <v>5.0639000000000001E-5</v>
      </c>
      <c r="F111" s="1">
        <v>1.21305E-6</v>
      </c>
      <c r="G111" s="1">
        <v>102.70399999999999</v>
      </c>
      <c r="O111">
        <v>2300</v>
      </c>
      <c r="P111" s="1">
        <f>Feuil1!AD143*(8.31451/8.314462)</f>
        <v>-3822222.065841422</v>
      </c>
      <c r="Q111" s="1">
        <f>Feuil1!AE143*(8.31451/8.314462)</f>
        <v>-3837022.1512829093</v>
      </c>
      <c r="R111" s="1">
        <f>Feuil1!AF143*(8.31451/8.314462)</f>
        <v>-3851097.2325389185</v>
      </c>
      <c r="S111" s="1">
        <f>Feuil1!AG143*(8.31451/8.314462)</f>
        <v>-3866447.3211555961</v>
      </c>
      <c r="T111" s="1">
        <f>Feuil1!AH143*(8.31451/8.314462)</f>
        <v>-3881722.4093392934</v>
      </c>
      <c r="U111" s="1">
        <f>Feuil1!AI143*(8.31451/8.314462)</f>
        <v>-3895772.4904509755</v>
      </c>
      <c r="V111" s="1">
        <f>Feuil1!AJ143*(8.31451/8.314462)</f>
        <v>-3910322.5744491946</v>
      </c>
      <c r="W111" s="1">
        <f>Feuil1!AK143*(8.31451/8.314462)</f>
        <v>-3925097.6597463554</v>
      </c>
      <c r="X111" s="1">
        <f>Feuil1!AL143*(8.31451/8.314462)</f>
        <v>-3939447.7425899594</v>
      </c>
      <c r="Y111" s="1">
        <f>-3939425+(4.5)*(8.314*P111)</f>
        <v>-146940219.14932513</v>
      </c>
    </row>
    <row r="112" spans="1:25" x14ac:dyDescent="0.3">
      <c r="A112">
        <v>3300</v>
      </c>
      <c r="B112" s="1">
        <v>2.7929500000000001E-5</v>
      </c>
      <c r="C112">
        <f t="shared" si="13"/>
        <v>5.7039289348893876</v>
      </c>
      <c r="D112">
        <v>-3784775</v>
      </c>
      <c r="E112" s="1">
        <v>6.7283699999999994E-5</v>
      </c>
      <c r="F112" s="1">
        <v>1.4500699999999999E-6</v>
      </c>
      <c r="G112">
        <v>117.657</v>
      </c>
      <c r="O112">
        <v>2450</v>
      </c>
      <c r="P112" s="1">
        <f>Feuil1!AD144*(8.31451/8.314462)</f>
        <v>-3812347.0088323215</v>
      </c>
      <c r="Q112" s="1">
        <f>Feuil1!AE144*(8.31451/8.314462)</f>
        <v>-3826247.0890780427</v>
      </c>
      <c r="R112" s="1">
        <f>Feuil1!AF144*(8.31451/8.314462)</f>
        <v>-3840772.1729319347</v>
      </c>
      <c r="S112" s="1">
        <f>Feuil1!AG144*(8.31451/8.314462)</f>
        <v>-3854372.2514457339</v>
      </c>
      <c r="T112" s="1">
        <f>Feuil1!AH144*(8.31451/8.314462)</f>
        <v>-3869047.3361655874</v>
      </c>
      <c r="U112" s="1">
        <f>Feuil1!AI144*(8.31451/8.314462)</f>
        <v>-3881397.4074630444</v>
      </c>
      <c r="V112" s="1">
        <f>Feuil1!AJ144*(8.31451/8.314462)</f>
        <v>-3894522.4832346337</v>
      </c>
      <c r="W112" s="1">
        <f>Feuil1!AK144*(8.31451/8.314462)</f>
        <v>-3908497.5639133356</v>
      </c>
      <c r="X112" s="1">
        <f>Feuil1!AL144*(8.31451/8.314462)</f>
        <v>-3922947.6473342474</v>
      </c>
    </row>
    <row r="113" spans="1:38" x14ac:dyDescent="0.3">
      <c r="O113">
        <v>2600</v>
      </c>
      <c r="P113" s="1">
        <f>Feuil1!AD145*(8.31451/8.314462)</f>
        <v>-3797596.9236794878</v>
      </c>
      <c r="Q113" s="1">
        <f>Feuil1!AE145*(8.31451/8.314462)</f>
        <v>-3810771.9997397307</v>
      </c>
      <c r="R113" s="1">
        <f>Feuil1!AF145*(8.31451/8.314462)</f>
        <v>-3824122.0768102617</v>
      </c>
      <c r="S113" s="1">
        <f>Feuil1!AG145*(8.31451/8.314462)</f>
        <v>-3837897.1563343485</v>
      </c>
      <c r="T113" s="1">
        <f>Feuil1!AH145*(8.31451/8.314462)</f>
        <v>-3852572.241054202</v>
      </c>
      <c r="U113" s="1">
        <f>Feuil1!AI145*(8.31451/8.314462)</f>
        <v>-3866647.3223102107</v>
      </c>
      <c r="V113" s="1">
        <f>Feuil1!AJ145*(8.31451/8.314462)</f>
        <v>-3881147.4060197761</v>
      </c>
      <c r="W113" s="1">
        <f>Feuil1!AK145*(8.31451/8.314462)</f>
        <v>-3896072.4921828979</v>
      </c>
      <c r="X113" s="1">
        <f>Feuil1!AL145*(8.31451/8.314462)</f>
        <v>-3910672.5764697706</v>
      </c>
    </row>
    <row r="114" spans="1:38" x14ac:dyDescent="0.3">
      <c r="D114" s="2" t="s">
        <v>9</v>
      </c>
      <c r="O114">
        <v>2800</v>
      </c>
      <c r="P114" s="1">
        <f>Feuil1!AD146*(8.31451/8.314462)</f>
        <v>-3777871.8098056135</v>
      </c>
      <c r="Q114" s="1">
        <f>Feuil1!AE146*(8.31451/8.314462)</f>
        <v>-3791821.8903399883</v>
      </c>
      <c r="R114" s="1">
        <f>Feuil1!AF146*(8.31451/8.314462)</f>
        <v>-3805596.9698640755</v>
      </c>
      <c r="S114" s="1">
        <f>Feuil1!AG146*(8.31451/8.314462)</f>
        <v>-3820997.0587694068</v>
      </c>
      <c r="T114" s="1">
        <f>Feuil1!AH146*(8.31451/8.314462)</f>
        <v>-3835922.1449325285</v>
      </c>
      <c r="U114" s="1">
        <f>Feuil1!AI146*(8.31451/8.314462)</f>
        <v>-3850697.2302296888</v>
      </c>
      <c r="V114" s="1">
        <f>Feuil1!AJ146*(8.31451/8.314462)</f>
        <v>-3866247.3200009814</v>
      </c>
      <c r="W114" s="1">
        <f>Feuil1!AK146*(8.31451/8.314462)</f>
        <v>-3881422.4076073715</v>
      </c>
      <c r="X114" s="1">
        <f>Feuil1!AL146*(8.31451/8.314462)</f>
        <v>-3896697.4957910688</v>
      </c>
      <c r="Y114" s="1">
        <f>-3896675+(4.5)*(8.314*P114)</f>
        <v>-145238193.02025741</v>
      </c>
    </row>
    <row r="115" spans="1:38" x14ac:dyDescent="0.3">
      <c r="O115">
        <v>2950</v>
      </c>
      <c r="P115" s="1">
        <f>Feuil1!AD147*(8.31451/8.314462)</f>
        <v>-3765071.7359102732</v>
      </c>
      <c r="Q115" s="1">
        <f>Feuil1!AE147*(8.31451/8.314462)</f>
        <v>-3779896.8214960871</v>
      </c>
      <c r="R115" s="1">
        <f>Feuil1!AF147*(8.31451/8.314462)</f>
        <v>-3794896.9080921891</v>
      </c>
      <c r="S115" s="1">
        <f>Feuil1!AG147*(8.31451/8.314462)</f>
        <v>-3810246.9967088671</v>
      </c>
      <c r="T115" s="1">
        <f>Feuil1!AH147*(8.31451/8.314462)</f>
        <v>-3825172.0828719884</v>
      </c>
      <c r="U115" s="1">
        <f>Feuil1!AI147*(8.31451/8.314462)</f>
        <v>-3840297.1701897248</v>
      </c>
      <c r="V115" s="1">
        <f>Feuil1!AJ147*(8.31451/8.314462)</f>
        <v>-3855747.2593837101</v>
      </c>
      <c r="W115" s="1">
        <f>Feuil1!AK147*(8.31451/8.314462)</f>
        <v>-3871222.348722022</v>
      </c>
      <c r="X115" s="1">
        <f>Feuil1!AL147*(8.31451/8.314462)</f>
        <v>-3886472.4367613923</v>
      </c>
    </row>
    <row r="116" spans="1:38" x14ac:dyDescent="0.3">
      <c r="A116" s="3" t="s">
        <v>2</v>
      </c>
      <c r="B116" s="5" t="s">
        <v>3</v>
      </c>
      <c r="C116" s="5" t="s">
        <v>0</v>
      </c>
      <c r="D116" s="5" t="s">
        <v>15</v>
      </c>
      <c r="E116" s="5" t="s">
        <v>4</v>
      </c>
      <c r="F116" s="5" t="s">
        <v>5</v>
      </c>
      <c r="G116" s="5" t="s">
        <v>16</v>
      </c>
      <c r="O116">
        <v>3100</v>
      </c>
      <c r="P116" s="1">
        <f>Feuil1!AD148*(8.31451/8.314462)</f>
        <v>-3753871.6712518502</v>
      </c>
      <c r="Q116" s="1">
        <f>Feuil1!AE148*(8.31451/8.314462)</f>
        <v>-3768596.7562603569</v>
      </c>
      <c r="R116" s="1">
        <f>Feuil1!AF148*(8.31451/8.314462)</f>
        <v>-3784246.8466089568</v>
      </c>
      <c r="S116" s="1">
        <f>Feuil1!AG148*(8.31451/8.314462)</f>
        <v>-3799071.9321947712</v>
      </c>
      <c r="T116" s="1">
        <f>Feuil1!AH148*(8.31451/8.314462)</f>
        <v>-3814772.0228320244</v>
      </c>
      <c r="U116" s="1">
        <f>Feuil1!AI148*(8.31451/8.314462)</f>
        <v>-3829872.1100054341</v>
      </c>
      <c r="V116" s="1">
        <f>Feuil1!AJ148*(8.31451/8.314462)</f>
        <v>-3845322.199199419</v>
      </c>
      <c r="W116" s="1">
        <f>Feuil1!AK148*(8.31451/8.314462)</f>
        <v>-3860972.2895480189</v>
      </c>
      <c r="X116" s="1">
        <f>Feuil1!AL148*(8.31451/8.314462)</f>
        <v>-3876497.3791749845</v>
      </c>
    </row>
    <row r="117" spans="1:38" x14ac:dyDescent="0.3">
      <c r="A117">
        <v>300</v>
      </c>
      <c r="B117" s="1">
        <v>2.41389E-5</v>
      </c>
      <c r="C117">
        <f>(1/6)*(( (2592*0.33333/6.02E+23)*B117)^(1/3))*10000000000</f>
        <v>5.433239852583017</v>
      </c>
      <c r="D117" s="1">
        <v>-3973900</v>
      </c>
      <c r="E117" s="1">
        <v>2.9529499999999999E-5</v>
      </c>
      <c r="F117" s="1">
        <v>4.7948299999999998E-6</v>
      </c>
      <c r="G117" s="1">
        <v>76.180800000000005</v>
      </c>
      <c r="O117">
        <v>3300</v>
      </c>
      <c r="P117" s="1">
        <f>Feuil1!AD149*(8.31451/8.314462)</f>
        <v>-3739121.5860990165</v>
      </c>
      <c r="Q117" s="1">
        <f>Feuil1!AE149*(8.31451/8.314462)</f>
        <v>-3754196.6731280992</v>
      </c>
      <c r="R117" s="1">
        <f>Feuil1!AF149*(8.31451/8.314462)</f>
        <v>-3768221.7540954542</v>
      </c>
      <c r="S117" s="1">
        <f>Feuil1!AG149*(8.31451/8.314462)</f>
        <v>-3784796.8497841475</v>
      </c>
      <c r="T117" s="1">
        <f>Feuil1!AH149*(8.31451/8.314462)</f>
        <v>-3800096.9381121714</v>
      </c>
      <c r="U117" s="1">
        <f>Feuil1!AI149*(8.31451/8.314462)</f>
        <v>-3815572.0274504833</v>
      </c>
      <c r="V117" s="1">
        <f>Feuil1!AJ149*(8.31451/8.314462)</f>
        <v>-3830797.115345527</v>
      </c>
      <c r="W117" s="1">
        <f>Feuil1!AK149*(8.31451/8.314462)</f>
        <v>-3845672.2012199946</v>
      </c>
      <c r="X117" s="1">
        <f>Feuil1!AL149*(8.31451/8.314462)</f>
        <v>-3862322.297341668</v>
      </c>
      <c r="Y117">
        <f>-3862300+(4.5)*(8.314*P117)</f>
        <v>-143754055.9007225</v>
      </c>
    </row>
    <row r="118" spans="1:38" x14ac:dyDescent="0.3">
      <c r="A118">
        <v>400</v>
      </c>
      <c r="B118" s="1">
        <v>2.42115E-5</v>
      </c>
      <c r="C118">
        <f t="shared" ref="C118:C132" si="14">(1/6)*(( (2592*0.33333/6.02E+23)*B118)^(1/3))*10000000000</f>
        <v>5.4386813932923079</v>
      </c>
      <c r="D118">
        <v>-3970000</v>
      </c>
      <c r="E118" s="1">
        <v>3.112E-5</v>
      </c>
      <c r="F118" s="1">
        <v>4.9102799999999997E-6</v>
      </c>
      <c r="G118">
        <v>77.085999999999999</v>
      </c>
    </row>
    <row r="119" spans="1:38" x14ac:dyDescent="0.3">
      <c r="A119">
        <v>500</v>
      </c>
      <c r="B119" s="1">
        <v>2.42856E-5</v>
      </c>
      <c r="C119">
        <f t="shared" si="14"/>
        <v>5.4442241567364311</v>
      </c>
      <c r="D119">
        <v>-3966100</v>
      </c>
      <c r="E119" s="1">
        <v>3.1185E-5</v>
      </c>
      <c r="F119" s="1">
        <v>5.0103799999999998E-6</v>
      </c>
      <c r="G119">
        <v>77.044700000000006</v>
      </c>
    </row>
    <row r="120" spans="1:38" x14ac:dyDescent="0.3">
      <c r="A120">
        <v>600</v>
      </c>
      <c r="B120" s="1">
        <v>2.4361600000000001E-5</v>
      </c>
      <c r="C120">
        <f t="shared" si="14"/>
        <v>5.4498973426731592</v>
      </c>
      <c r="D120">
        <v>-3962100</v>
      </c>
      <c r="E120" s="1">
        <v>3.1399500000000003E-5</v>
      </c>
      <c r="F120" s="1">
        <v>5.1241499999999999E-6</v>
      </c>
      <c r="G120">
        <v>77.334599999999995</v>
      </c>
      <c r="T120" s="6" t="s">
        <v>81</v>
      </c>
    </row>
    <row r="121" spans="1:38" x14ac:dyDescent="0.3">
      <c r="A121">
        <v>700</v>
      </c>
      <c r="B121" s="1">
        <v>2.4439499999999999E-5</v>
      </c>
      <c r="C121">
        <f t="shared" si="14"/>
        <v>5.4557001263825313</v>
      </c>
      <c r="D121">
        <v>-3958000</v>
      </c>
      <c r="E121" s="1">
        <v>3.23775E-5</v>
      </c>
      <c r="F121" s="1">
        <v>5.2545000000000003E-6</v>
      </c>
      <c r="G121">
        <v>77.766300000000001</v>
      </c>
    </row>
    <row r="122" spans="1:38" x14ac:dyDescent="0.3">
      <c r="A122">
        <v>800</v>
      </c>
      <c r="B122" s="1">
        <v>2.4519500000000001E-5</v>
      </c>
      <c r="C122">
        <f t="shared" si="14"/>
        <v>5.4616465197773207</v>
      </c>
      <c r="D122" s="1">
        <v>-3954000</v>
      </c>
      <c r="E122" s="1">
        <v>3.28845E-5</v>
      </c>
      <c r="F122" s="1">
        <v>5.3766499999999996E-6</v>
      </c>
      <c r="G122" s="1">
        <v>78.416799999999995</v>
      </c>
      <c r="O122" s="3" t="s">
        <v>2</v>
      </c>
      <c r="P122" s="7" t="s">
        <v>1</v>
      </c>
      <c r="Q122" s="7" t="s">
        <v>6</v>
      </c>
      <c r="R122" s="7" t="s">
        <v>7</v>
      </c>
      <c r="S122" s="7" t="s">
        <v>8</v>
      </c>
      <c r="T122" s="7" t="s">
        <v>9</v>
      </c>
      <c r="U122" s="7" t="s">
        <v>10</v>
      </c>
      <c r="V122" s="7" t="s">
        <v>11</v>
      </c>
      <c r="W122" s="7" t="s">
        <v>12</v>
      </c>
      <c r="X122" s="7" t="s">
        <v>13</v>
      </c>
      <c r="AD122" s="10"/>
      <c r="AE122" s="1"/>
      <c r="AF122" s="1"/>
      <c r="AG122" s="1"/>
      <c r="AH122" s="6" t="s">
        <v>15</v>
      </c>
      <c r="AI122" s="1"/>
      <c r="AJ122" s="1"/>
      <c r="AK122" s="1"/>
      <c r="AL122" s="11"/>
    </row>
    <row r="123" spans="1:38" x14ac:dyDescent="0.3">
      <c r="A123">
        <v>900</v>
      </c>
      <c r="B123" s="1">
        <v>2.4601200000000001E-5</v>
      </c>
      <c r="C123">
        <f t="shared" si="14"/>
        <v>5.4677059395863736</v>
      </c>
      <c r="D123">
        <v>-3949800</v>
      </c>
      <c r="E123" s="1">
        <v>3.3359499999999998E-5</v>
      </c>
      <c r="F123" s="1">
        <v>5.5105300000000004E-6</v>
      </c>
      <c r="G123">
        <v>78.691199999999995</v>
      </c>
      <c r="P123">
        <v>0</v>
      </c>
      <c r="Q123">
        <v>12.5</v>
      </c>
      <c r="R123">
        <v>25</v>
      </c>
      <c r="S123">
        <v>37.5</v>
      </c>
      <c r="T123">
        <v>50</v>
      </c>
      <c r="U123">
        <v>62.5</v>
      </c>
      <c r="V123">
        <v>75</v>
      </c>
      <c r="W123">
        <v>87.5</v>
      </c>
      <c r="X123">
        <v>100</v>
      </c>
      <c r="AC123" s="3" t="s">
        <v>2</v>
      </c>
      <c r="AD123" s="7" t="s">
        <v>1</v>
      </c>
      <c r="AE123" s="7" t="s">
        <v>6</v>
      </c>
      <c r="AF123" s="7" t="s">
        <v>7</v>
      </c>
      <c r="AG123" s="7" t="s">
        <v>8</v>
      </c>
      <c r="AH123" s="7" t="s">
        <v>9</v>
      </c>
      <c r="AI123" s="7" t="s">
        <v>10</v>
      </c>
      <c r="AJ123" s="7" t="s">
        <v>11</v>
      </c>
      <c r="AK123" s="7" t="s">
        <v>12</v>
      </c>
      <c r="AL123" s="7" t="s">
        <v>13</v>
      </c>
    </row>
    <row r="124" spans="1:38" x14ac:dyDescent="0.3">
      <c r="A124">
        <v>1000</v>
      </c>
      <c r="B124" s="1">
        <v>2.4685499999999999E-5</v>
      </c>
      <c r="C124">
        <f t="shared" si="14"/>
        <v>5.4739441465251222</v>
      </c>
      <c r="D124">
        <v>-3945600</v>
      </c>
      <c r="E124" s="1">
        <v>3.5277999999999997E-5</v>
      </c>
      <c r="F124" s="1">
        <v>5.6792699999999996E-6</v>
      </c>
      <c r="G124">
        <v>80.466700000000003</v>
      </c>
      <c r="O124">
        <v>300</v>
      </c>
      <c r="P124" s="1">
        <f>Feuil1!P93+(4.5)*(8.31451*$O124)</f>
        <v>-3902398.005000337</v>
      </c>
      <c r="Q124" s="1">
        <f>Feuil1!Q93+(4.5)*(8.31451*$O124)</f>
        <v>-3917398.091596439</v>
      </c>
      <c r="R124" s="1">
        <f>Feuil1!R93+(4.5)*(8.31451*$O124)</f>
        <v>-3932398.178192541</v>
      </c>
      <c r="S124" s="1">
        <f>Feuil1!S93+(4.5)*(8.31451*$O124)</f>
        <v>-3947498.2653659508</v>
      </c>
      <c r="T124" s="1">
        <f>Feuil1!T93+(4.5)*(8.31451*$O124)</f>
        <v>-3962698.3531166674</v>
      </c>
      <c r="U124" s="1">
        <f>Feuil1!U93+(4.5)*(8.31451*$O124)</f>
        <v>-3977898.440867384</v>
      </c>
      <c r="V124" s="1">
        <f>Feuil1!V93+(4.5)*(8.31451*$O124)</f>
        <v>-3993198.5291954083</v>
      </c>
      <c r="W124" s="1">
        <f>Feuil1!W93+(4.5)*(8.31451*$O124)</f>
        <v>-4008598.6181007395</v>
      </c>
      <c r="X124" s="1">
        <f>Feuil1!X93+(4.5)*(8.31451*$O124)</f>
        <v>-4024098.7075833785</v>
      </c>
      <c r="AD124">
        <v>0</v>
      </c>
      <c r="AE124">
        <v>12.5</v>
      </c>
      <c r="AF124">
        <v>25</v>
      </c>
      <c r="AG124">
        <v>37.5</v>
      </c>
      <c r="AH124">
        <v>50</v>
      </c>
      <c r="AI124">
        <v>62.5</v>
      </c>
      <c r="AJ124">
        <v>75</v>
      </c>
      <c r="AK124">
        <v>87.5</v>
      </c>
      <c r="AL124">
        <v>100</v>
      </c>
    </row>
    <row r="125" spans="1:38" x14ac:dyDescent="0.3">
      <c r="A125">
        <v>1100</v>
      </c>
      <c r="B125" s="1">
        <v>2.47724E-5</v>
      </c>
      <c r="C125">
        <f t="shared" si="14"/>
        <v>5.4803599054694754</v>
      </c>
      <c r="D125">
        <v>-3941300</v>
      </c>
      <c r="E125" s="1">
        <v>3.55825E-5</v>
      </c>
      <c r="F125" s="1">
        <v>5.8296000000000001E-6</v>
      </c>
      <c r="G125">
        <v>80.484800000000007</v>
      </c>
      <c r="O125">
        <v>400</v>
      </c>
      <c r="P125" s="1">
        <f>Feuil1!P94+(4.5)*(8.31451*$O125)</f>
        <v>-3894856.4535626583</v>
      </c>
      <c r="Q125" s="1">
        <f>Feuil1!Q94+(4.5)*(8.31451*$O125)</f>
        <v>-3909756.539581453</v>
      </c>
      <c r="R125" s="1">
        <f>Feuil1!R94+(4.5)*(8.31451*$O125)</f>
        <v>-3924756.626177555</v>
      </c>
      <c r="S125" s="1">
        <f>Feuil1!S94+(4.5)*(8.31451*$O125)</f>
        <v>-3939856.7133509642</v>
      </c>
      <c r="T125" s="1">
        <f>Feuil1!T94+(4.5)*(8.31451*$O125)</f>
        <v>-3955056.8011016813</v>
      </c>
      <c r="U125" s="1">
        <f>Feuil1!U94+(4.5)*(8.31451*$O125)</f>
        <v>-3970256.8888523979</v>
      </c>
      <c r="V125" s="1">
        <f>Feuil1!V94+(4.5)*(8.31451*$O125)</f>
        <v>-3985556.9771804218</v>
      </c>
      <c r="W125" s="1">
        <f>Feuil1!W94+(4.5)*(8.31451*$O125)</f>
        <v>-4000957.0660857535</v>
      </c>
      <c r="X125" s="1">
        <f>Feuil1!X94+(4.5)*(8.31451*$O125)</f>
        <v>-4016457.1555683925</v>
      </c>
      <c r="AC125">
        <v>300</v>
      </c>
      <c r="AD125" s="1">
        <v>-3913600</v>
      </c>
      <c r="AE125" s="1">
        <v>-3928600</v>
      </c>
      <c r="AF125" s="1">
        <v>-3943600</v>
      </c>
      <c r="AG125" s="1">
        <v>-3958700</v>
      </c>
      <c r="AH125" s="1">
        <v>-3973900</v>
      </c>
      <c r="AI125" s="1">
        <v>-3989100</v>
      </c>
      <c r="AJ125" s="1">
        <v>-4004400</v>
      </c>
      <c r="AK125" s="1">
        <v>-4019800</v>
      </c>
      <c r="AL125" s="1">
        <v>-4035300</v>
      </c>
    </row>
    <row r="126" spans="1:38" x14ac:dyDescent="0.3">
      <c r="A126">
        <v>1200</v>
      </c>
      <c r="B126" s="1">
        <v>2.4861599999999999E-5</v>
      </c>
      <c r="C126">
        <f t="shared" si="14"/>
        <v>5.4869298856279052</v>
      </c>
      <c r="D126">
        <v>-3937000</v>
      </c>
      <c r="E126" s="1">
        <v>3.6619799999999998E-5</v>
      </c>
      <c r="F126" s="1">
        <v>6.0008299999999998E-6</v>
      </c>
      <c r="G126">
        <v>81.122100000000003</v>
      </c>
      <c r="O126">
        <v>500</v>
      </c>
      <c r="P126" s="1">
        <f>Feuil1!P95+(4.5)*(8.31451*$O126)</f>
        <v>-3887114.900970364</v>
      </c>
      <c r="Q126" s="1">
        <f>Feuil1!Q95+(4.5)*(8.31451*$O126)</f>
        <v>-3902114.987566466</v>
      </c>
      <c r="R126" s="1">
        <f>Feuil1!R95+(4.5)*(8.31451*$O126)</f>
        <v>-3917115.0741625684</v>
      </c>
      <c r="S126" s="1">
        <f>Feuil1!S95+(4.5)*(8.31451*$O126)</f>
        <v>-3932215.1613359777</v>
      </c>
      <c r="T126" s="1">
        <f>Feuil1!T95+(4.5)*(8.31451*$O126)</f>
        <v>-3947415.2490866943</v>
      </c>
      <c r="U126" s="1">
        <f>Feuil1!U95+(4.5)*(8.31451*$O126)</f>
        <v>-3962615.3368374114</v>
      </c>
      <c r="V126" s="1">
        <f>Feuil1!V95+(4.5)*(8.31451*$O126)</f>
        <v>-3977915.4251654353</v>
      </c>
      <c r="W126" s="1">
        <f>Feuil1!W95+(4.5)*(8.31451*$O126)</f>
        <v>-3993315.514070767</v>
      </c>
      <c r="X126" s="1">
        <f>Feuil1!X95+(4.5)*(8.31451*$O126)</f>
        <v>-4008815.6035534055</v>
      </c>
      <c r="AC126">
        <v>400</v>
      </c>
      <c r="AD126">
        <v>-3909800</v>
      </c>
      <c r="AE126">
        <v>-3924700</v>
      </c>
      <c r="AF126">
        <v>-3939700</v>
      </c>
      <c r="AG126">
        <v>-3954800</v>
      </c>
      <c r="AH126">
        <v>-3970000</v>
      </c>
      <c r="AI126">
        <v>-3985200</v>
      </c>
      <c r="AJ126">
        <v>-4000500</v>
      </c>
      <c r="AK126">
        <v>-4015900</v>
      </c>
      <c r="AL126">
        <v>-4031400</v>
      </c>
    </row>
    <row r="127" spans="1:38" x14ac:dyDescent="0.3">
      <c r="A127">
        <v>1300</v>
      </c>
      <c r="B127" s="1">
        <v>2.4953600000000001E-5</v>
      </c>
      <c r="C127">
        <f t="shared" si="14"/>
        <v>5.4936896565331983</v>
      </c>
      <c r="D127" s="1">
        <v>-3932600</v>
      </c>
      <c r="E127" s="1">
        <v>3.7558000000000002E-5</v>
      </c>
      <c r="F127" s="1">
        <v>6.2040299999999998E-6</v>
      </c>
      <c r="G127">
        <v>81.473500000000001</v>
      </c>
      <c r="O127">
        <v>600</v>
      </c>
      <c r="P127" s="1">
        <f>Feuil1!P96+(4.5)*(8.31451*$O127)</f>
        <v>-3879423.3486667238</v>
      </c>
      <c r="Q127" s="1">
        <f>Feuil1!Q96+(4.5)*(8.31451*$O127)</f>
        <v>-3894373.4349741722</v>
      </c>
      <c r="R127" s="1">
        <f>Feuil1!R96+(4.5)*(8.31451*$O127)</f>
        <v>-3909373.5215702741</v>
      </c>
      <c r="S127" s="1">
        <f>Feuil1!S96+(4.5)*(8.31451*$O127)</f>
        <v>-3924473.6087436834</v>
      </c>
      <c r="T127" s="1">
        <f>Feuil1!T96+(4.5)*(8.31451*$O127)</f>
        <v>-3939673.6964944005</v>
      </c>
      <c r="U127" s="1">
        <f>Feuil1!U96+(4.5)*(8.31451*$O127)</f>
        <v>-3954873.7842451171</v>
      </c>
      <c r="V127" s="1">
        <f>Feuil1!V96+(4.5)*(8.31451*$O127)</f>
        <v>-3970173.8725731415</v>
      </c>
      <c r="W127" s="1">
        <f>Feuil1!W96+(4.5)*(8.31451*$O127)</f>
        <v>-3985573.9614784727</v>
      </c>
      <c r="X127" s="1">
        <f>Feuil1!X96+(4.5)*(8.31451*$O127)</f>
        <v>-4001074.0509611117</v>
      </c>
      <c r="AC127">
        <v>500</v>
      </c>
      <c r="AD127">
        <v>-3905800</v>
      </c>
      <c r="AE127">
        <v>-3920800</v>
      </c>
      <c r="AF127" s="43">
        <v>-3935800</v>
      </c>
      <c r="AG127">
        <v>-3950900</v>
      </c>
      <c r="AH127">
        <v>-3966100</v>
      </c>
      <c r="AI127">
        <v>-3981300</v>
      </c>
      <c r="AJ127">
        <v>-3996600</v>
      </c>
      <c r="AK127">
        <v>-4012000</v>
      </c>
      <c r="AL127">
        <v>-4027500</v>
      </c>
    </row>
    <row r="128" spans="1:38" x14ac:dyDescent="0.3">
      <c r="A128">
        <v>1400</v>
      </c>
      <c r="B128" s="1">
        <v>2.5049300000000001E-5</v>
      </c>
      <c r="C128">
        <f t="shared" si="14"/>
        <v>5.5007036802816556</v>
      </c>
      <c r="D128">
        <v>-3928100</v>
      </c>
      <c r="E128" s="1">
        <v>3.8519500000000003E-5</v>
      </c>
      <c r="F128" s="1">
        <v>6.3895999999999998E-6</v>
      </c>
      <c r="G128">
        <v>82.281899999999993</v>
      </c>
      <c r="O128">
        <v>700</v>
      </c>
      <c r="P128" s="1">
        <f>Feuil1!P97+(4.5)*(8.31451*$O128)</f>
        <v>-3871631.7957857763</v>
      </c>
      <c r="Q128" s="1">
        <f>Feuil1!Q97+(4.5)*(8.31451*$O128)</f>
        <v>-3886609.2935000001</v>
      </c>
      <c r="R128" s="1">
        <f>Feuil1!R97+(4.5)*(8.31451*$O128)</f>
        <v>-3901631.9689779808</v>
      </c>
      <c r="S128" s="1">
        <f>Feuil1!S97+(4.5)*(8.31451*$O128)</f>
        <v>-3916732.0561513901</v>
      </c>
      <c r="T128" s="1">
        <f>Feuil1!T97+(4.5)*(8.31451*$O128)</f>
        <v>-3931832.1433247994</v>
      </c>
      <c r="U128" s="1">
        <f>Feuil1!U97+(4.5)*(8.31451*$O128)</f>
        <v>-3947132.2316528237</v>
      </c>
      <c r="V128" s="1">
        <f>Feuil1!V97+(4.5)*(8.31451*$O128)</f>
        <v>-3962432.3199808476</v>
      </c>
      <c r="W128" s="1">
        <f>Feuil1!W97+(4.5)*(8.31451*$O128)</f>
        <v>-3977832.4088861793</v>
      </c>
      <c r="X128" s="1">
        <f>Feuil1!X97+(4.5)*(8.31451*$O128)</f>
        <v>-3993332.4983688178</v>
      </c>
      <c r="AC128">
        <v>600</v>
      </c>
      <c r="AD128">
        <v>-3901850</v>
      </c>
      <c r="AE128">
        <v>-3916800</v>
      </c>
      <c r="AF128">
        <v>-3931800</v>
      </c>
      <c r="AG128">
        <v>-3946900</v>
      </c>
      <c r="AH128">
        <v>-3962100</v>
      </c>
      <c r="AI128">
        <v>-3977300</v>
      </c>
      <c r="AJ128">
        <v>-3992600</v>
      </c>
      <c r="AK128">
        <v>-4008000</v>
      </c>
      <c r="AL128">
        <v>-4023500</v>
      </c>
    </row>
    <row r="129" spans="1:38" x14ac:dyDescent="0.3">
      <c r="A129">
        <v>1500</v>
      </c>
      <c r="B129" s="1">
        <v>2.5147399999999999E-5</v>
      </c>
      <c r="C129">
        <f t="shared" si="14"/>
        <v>5.5078750866301309</v>
      </c>
      <c r="D129">
        <v>-3923500</v>
      </c>
      <c r="E129" s="1">
        <v>3.9078500000000002E-5</v>
      </c>
      <c r="F129" s="1">
        <v>6.5645200000000001E-6</v>
      </c>
      <c r="G129">
        <v>83.348200000000006</v>
      </c>
      <c r="O129">
        <v>800</v>
      </c>
      <c r="P129" s="1">
        <f>Feuil1!P98+(4.5)*(8.31451*$O129)</f>
        <v>-3863790.2426161752</v>
      </c>
      <c r="Q129" s="1">
        <f>Feuil1!Q98+(4.5)*(8.31451*$O129)</f>
        <v>-3878790.3292122772</v>
      </c>
      <c r="R129" s="1">
        <f>Feuil1!R98+(4.5)*(8.31451*$O129)</f>
        <v>-3893790.4158083792</v>
      </c>
      <c r="S129" s="1">
        <f>Feuil1!S98+(4.5)*(8.31451*$O129)</f>
        <v>-3908890.5029817885</v>
      </c>
      <c r="T129" s="1">
        <f>Feuil1!T98+(4.5)*(8.31451*$O129)</f>
        <v>-3924090.5907325055</v>
      </c>
      <c r="U129" s="1">
        <f>Feuil1!U98+(4.5)*(8.31451*$O129)</f>
        <v>-3939290.6784832221</v>
      </c>
      <c r="V129" s="1">
        <f>Feuil1!V98+(4.5)*(8.31451*$O129)</f>
        <v>-3954590.7668112461</v>
      </c>
      <c r="W129" s="1">
        <f>Feuil1!W98+(4.5)*(8.31451*$O129)</f>
        <v>-3969990.8557165777</v>
      </c>
      <c r="X129" s="1">
        <f>Feuil1!X98+(4.5)*(8.31451*$O129)</f>
        <v>-3985490.9451992167</v>
      </c>
      <c r="AC129">
        <v>700</v>
      </c>
      <c r="AD129">
        <v>-3897800</v>
      </c>
      <c r="AE129" s="43">
        <v>-3912800</v>
      </c>
      <c r="AF129">
        <v>-3927800</v>
      </c>
      <c r="AG129">
        <v>-3942900</v>
      </c>
      <c r="AH129">
        <v>-3958000</v>
      </c>
      <c r="AI129">
        <v>-3973300</v>
      </c>
      <c r="AJ129">
        <v>-3988600</v>
      </c>
      <c r="AK129">
        <v>-4004000</v>
      </c>
      <c r="AL129">
        <v>-4019500</v>
      </c>
    </row>
    <row r="130" spans="1:38" x14ac:dyDescent="0.3">
      <c r="A130">
        <v>1600</v>
      </c>
      <c r="B130" s="1">
        <v>2.5249000000000002E-5</v>
      </c>
      <c r="C130">
        <f t="shared" si="14"/>
        <v>5.5152827201242376</v>
      </c>
      <c r="D130">
        <v>-3918900</v>
      </c>
      <c r="E130" s="1">
        <v>4.1546299999999999E-5</v>
      </c>
      <c r="F130" s="1">
        <v>6.8453000000000003E-6</v>
      </c>
      <c r="G130">
        <v>85.111900000000006</v>
      </c>
      <c r="O130">
        <v>900</v>
      </c>
      <c r="P130" s="1">
        <f>Feuil1!P99+(4.5)*(8.31451*$O130)</f>
        <v>-3855948.6894465736</v>
      </c>
      <c r="Q130" s="1">
        <f>Feuil1!Q99+(4.5)*(8.31451*$O130)</f>
        <v>-3870848.7754653683</v>
      </c>
      <c r="R130" s="1">
        <f>Feuil1!R99+(4.5)*(8.31451*$O130)</f>
        <v>-3885948.8626387776</v>
      </c>
      <c r="S130" s="1">
        <f>Feuil1!S99+(4.5)*(8.31451*$O130)</f>
        <v>-3900948.94923488</v>
      </c>
      <c r="T130" s="1">
        <f>Feuil1!T99+(4.5)*(8.31451*$O130)</f>
        <v>-3916149.0369855966</v>
      </c>
      <c r="U130" s="1">
        <f>Feuil1!U99+(4.5)*(8.31451*$O130)</f>
        <v>-3931449.1253136205</v>
      </c>
      <c r="V130" s="1">
        <f>Feuil1!V99+(4.5)*(8.31451*$O130)</f>
        <v>-3946749.2136416449</v>
      </c>
      <c r="W130" s="1">
        <f>Feuil1!W99+(4.5)*(8.31451*$O130)</f>
        <v>-3962149.3025469761</v>
      </c>
      <c r="X130" s="1">
        <f>Feuil1!X99+(4.5)*(8.31451*$O130)</f>
        <v>-3977649.3920296151</v>
      </c>
      <c r="AC130">
        <v>800</v>
      </c>
      <c r="AD130" s="1">
        <v>-3893700</v>
      </c>
      <c r="AE130" s="1">
        <v>-3908700</v>
      </c>
      <c r="AF130" s="1">
        <v>-3923700</v>
      </c>
      <c r="AG130" s="1">
        <v>-3938800</v>
      </c>
      <c r="AH130" s="1">
        <v>-3954000</v>
      </c>
      <c r="AI130" s="1">
        <v>-3969200</v>
      </c>
      <c r="AJ130" s="1">
        <v>-3984500</v>
      </c>
      <c r="AK130" s="1">
        <v>-3999900</v>
      </c>
      <c r="AL130" s="1">
        <v>-4015400</v>
      </c>
    </row>
    <row r="131" spans="1:38" x14ac:dyDescent="0.3">
      <c r="A131">
        <v>1700</v>
      </c>
      <c r="B131" s="1">
        <v>2.5356099999999999E-5</v>
      </c>
      <c r="C131">
        <f t="shared" si="14"/>
        <v>5.5230698741977076</v>
      </c>
      <c r="D131">
        <v>-3914100</v>
      </c>
      <c r="E131" s="1">
        <v>4.2817200000000001E-5</v>
      </c>
      <c r="F131" s="1">
        <v>7.0987000000000003E-6</v>
      </c>
      <c r="G131">
        <v>86.139300000000006</v>
      </c>
      <c r="O131">
        <v>1000</v>
      </c>
      <c r="P131" s="1">
        <f>Feuil1!P100+(4.5)*(8.31451*$O131)</f>
        <v>-3848007.1356996652</v>
      </c>
      <c r="Q131" s="1">
        <f>Feuil1!Q100+(4.5)*(8.31451*$O131)</f>
        <v>-3863007.2222957676</v>
      </c>
      <c r="R131" s="1">
        <f>Feuil1!R100+(4.5)*(8.31451*$O131)</f>
        <v>-3878007.3088918696</v>
      </c>
      <c r="S131" s="1">
        <f>Feuil1!S100+(4.5)*(8.31451*$O131)</f>
        <v>-3893107.3960652789</v>
      </c>
      <c r="T131" s="1">
        <f>Feuil1!T100+(4.5)*(8.31451*$O131)</f>
        <v>-3908207.4832386882</v>
      </c>
      <c r="U131" s="1">
        <f>Feuil1!U100+(4.5)*(8.31451*$O131)</f>
        <v>-3923507.5715667126</v>
      </c>
      <c r="V131" s="1">
        <f>Feuil1!V100+(4.5)*(8.31451*$O131)</f>
        <v>-3938807.6598947365</v>
      </c>
      <c r="W131" s="1">
        <f>Feuil1!W100+(4.5)*(8.31451*$O131)</f>
        <v>-3954207.7488000682</v>
      </c>
      <c r="X131" s="1">
        <f>Feuil1!X100+(4.5)*(8.31451*$O131)</f>
        <v>-3969707.8382827067</v>
      </c>
      <c r="AC131">
        <v>900</v>
      </c>
      <c r="AD131">
        <v>-3889600</v>
      </c>
      <c r="AE131">
        <v>-3904500</v>
      </c>
      <c r="AF131">
        <v>-3919600</v>
      </c>
      <c r="AG131">
        <v>-3934600</v>
      </c>
      <c r="AH131">
        <v>-3949800</v>
      </c>
      <c r="AI131">
        <v>-3965100</v>
      </c>
      <c r="AJ131">
        <v>-3980400</v>
      </c>
      <c r="AK131">
        <v>-3995800</v>
      </c>
      <c r="AL131">
        <v>-4011300</v>
      </c>
    </row>
    <row r="132" spans="1:38" x14ac:dyDescent="0.3">
      <c r="A132">
        <v>1800</v>
      </c>
      <c r="B132" s="1">
        <v>2.54663E-5</v>
      </c>
      <c r="C132">
        <f t="shared" si="14"/>
        <v>5.5310595714042057</v>
      </c>
      <c r="D132" s="1">
        <v>-3909125</v>
      </c>
      <c r="E132" s="1">
        <v>4.4367499999999998E-5</v>
      </c>
      <c r="F132" s="1">
        <v>7.3934799999999999E-6</v>
      </c>
      <c r="G132" s="1">
        <v>86.683000000000007</v>
      </c>
      <c r="O132">
        <v>1100</v>
      </c>
      <c r="P132" s="1">
        <f>Feuil1!P101+(4.5)*(8.31451*$O132)</f>
        <v>-3839965.5813754494</v>
      </c>
      <c r="Q132" s="1">
        <f>Feuil1!Q101+(4.5)*(8.31451*$O132)</f>
        <v>-3854965.6679715514</v>
      </c>
      <c r="R132" s="1">
        <f>Feuil1!R101+(4.5)*(8.31451*$O132)</f>
        <v>-3869965.7545676534</v>
      </c>
      <c r="S132" s="1">
        <f>Feuil1!S101+(4.5)*(8.31451*$O132)</f>
        <v>-3885065.8417410627</v>
      </c>
      <c r="T132" s="1">
        <f>Feuil1!T101+(4.5)*(8.31451*$O132)</f>
        <v>-3900165.928914472</v>
      </c>
      <c r="U132" s="1">
        <f>Feuil1!U101+(4.5)*(8.31451*$O132)</f>
        <v>-3915466.0172424964</v>
      </c>
      <c r="V132" s="1">
        <f>Feuil1!V101+(4.5)*(8.31451*$O132)</f>
        <v>-3930766.1055705203</v>
      </c>
      <c r="W132" s="1">
        <f>Feuil1!W101+(4.5)*(8.31451*$O132)</f>
        <v>-3946166.194475852</v>
      </c>
      <c r="X132" s="1">
        <f>Feuil1!X101+(4.5)*(8.31451*$O132)</f>
        <v>-3961666.2839584905</v>
      </c>
      <c r="AC132">
        <v>1000</v>
      </c>
      <c r="AD132">
        <v>-3885400</v>
      </c>
      <c r="AE132">
        <v>-3900400</v>
      </c>
      <c r="AF132">
        <v>-3915400</v>
      </c>
      <c r="AG132">
        <v>-3930500</v>
      </c>
      <c r="AH132">
        <v>-3945600</v>
      </c>
      <c r="AI132" s="10">
        <v>-3960900</v>
      </c>
      <c r="AJ132">
        <v>-3976200</v>
      </c>
      <c r="AK132">
        <v>-3991600</v>
      </c>
      <c r="AL132">
        <v>-4007100</v>
      </c>
    </row>
    <row r="133" spans="1:38" x14ac:dyDescent="0.3">
      <c r="A133">
        <v>2000</v>
      </c>
      <c r="B133" s="1">
        <v>2.5699700000000001E-5</v>
      </c>
      <c r="C133">
        <f t="shared" ref="C133:C141" si="15">(1/6)*(( (2592*0.33333/6.02E+23)*B133)^(1/3))*10000000000</f>
        <v>5.5479056960209352</v>
      </c>
      <c r="D133" s="1">
        <v>-3898950</v>
      </c>
      <c r="E133" s="1">
        <v>4.8582799999999998E-5</v>
      </c>
      <c r="F133" s="1">
        <v>8.0331499999999995E-6</v>
      </c>
      <c r="G133" s="1">
        <v>90.770700000000005</v>
      </c>
      <c r="O133">
        <v>1200</v>
      </c>
      <c r="P133" s="1">
        <f>Feuil1!P102+(4.5)*(8.31451*$O133)</f>
        <v>-3831901.6460000002</v>
      </c>
      <c r="Q133" s="1">
        <f>Feuil1!Q102+(4.5)*(8.31451*$O133)</f>
        <v>-3846826.6460000002</v>
      </c>
      <c r="R133" s="1">
        <f>Feuil1!R102+(4.5)*(8.31451*$O133)</f>
        <v>-3861824.1996661304</v>
      </c>
      <c r="S133" s="1">
        <f>Feuil1!S102+(4.5)*(8.31451*$O133)</f>
        <v>-3876999.2872725204</v>
      </c>
      <c r="T133" s="1">
        <f>Feuil1!T102+(4.5)*(8.31451*$O133)</f>
        <v>-3892124.3745902567</v>
      </c>
      <c r="U133" s="1">
        <f>Feuil1!U102+(4.5)*(8.31451*$O133)</f>
        <v>-3907376.6460000002</v>
      </c>
      <c r="V133" s="1">
        <f>Feuil1!V102+(4.5)*(8.31451*$O133)</f>
        <v>-3922724.551246305</v>
      </c>
      <c r="W133" s="1">
        <f>Feuil1!W102+(4.5)*(8.31451*$O133)</f>
        <v>-3938124.6401516362</v>
      </c>
      <c r="X133" s="1">
        <f>Feuil1!X102+(4.5)*(8.31451*$O133)</f>
        <v>-3953549.7292012945</v>
      </c>
      <c r="AC133">
        <v>1100</v>
      </c>
      <c r="AD133">
        <v>-3881100</v>
      </c>
      <c r="AE133">
        <v>-3896100</v>
      </c>
      <c r="AF133">
        <v>-3911100</v>
      </c>
      <c r="AG133">
        <v>-3926200</v>
      </c>
      <c r="AH133">
        <v>-3941300</v>
      </c>
      <c r="AI133">
        <v>-3956600</v>
      </c>
      <c r="AJ133">
        <v>-3971900</v>
      </c>
      <c r="AK133">
        <v>-3987300</v>
      </c>
      <c r="AL133">
        <v>-4002800</v>
      </c>
    </row>
    <row r="134" spans="1:38" x14ac:dyDescent="0.3">
      <c r="A134">
        <v>2150</v>
      </c>
      <c r="B134" s="1">
        <v>2.5889199999999999E-5</v>
      </c>
      <c r="C134">
        <f t="shared" si="15"/>
        <v>5.5615083791810118</v>
      </c>
      <c r="D134" s="1">
        <v>-3890900</v>
      </c>
      <c r="E134" s="1">
        <v>4.9657799999999997E-5</v>
      </c>
      <c r="F134" s="1">
        <v>8.4206300000000007E-6</v>
      </c>
      <c r="G134" s="1">
        <v>92.147499999999994</v>
      </c>
      <c r="O134">
        <v>1300</v>
      </c>
      <c r="P134" s="1">
        <f>Feuil1!P103+(4.5)*(8.31451*$O134)</f>
        <v>-3823782.4721497102</v>
      </c>
      <c r="Q134" s="1">
        <f>Feuil1!Q103+(4.5)*(8.31451*$O134)</f>
        <v>-3838682.5581685049</v>
      </c>
      <c r="R134" s="1">
        <f>Feuil1!R103+(4.5)*(8.31451*$O134)</f>
        <v>-3853782.6453419141</v>
      </c>
      <c r="S134" s="1">
        <f>Feuil1!S103+(4.5)*(8.31451*$O134)</f>
        <v>-3868782.7319380161</v>
      </c>
      <c r="T134" s="1">
        <f>Feuil1!T103+(4.5)*(8.31451*$O134)</f>
        <v>-3883982.8196887332</v>
      </c>
      <c r="U134" s="1">
        <f>Feuil1!U103+(4.5)*(8.31451*$O134)</f>
        <v>-3899182.9074394498</v>
      </c>
      <c r="V134" s="1">
        <f>Feuil1!V103+(4.5)*(8.31451*$O134)</f>
        <v>-3914482.9957674742</v>
      </c>
      <c r="W134" s="1">
        <f>Feuil1!W103+(4.5)*(8.31451*$O134)</f>
        <v>-3929983.0852501127</v>
      </c>
      <c r="X134" s="1">
        <f>Feuil1!X103+(4.5)*(8.31451*$O134)</f>
        <v>-3945383.1741554444</v>
      </c>
      <c r="AC134">
        <v>1200</v>
      </c>
      <c r="AD134" s="43">
        <v>-3876800</v>
      </c>
      <c r="AE134">
        <v>-3891725</v>
      </c>
      <c r="AF134">
        <v>-3906700</v>
      </c>
      <c r="AG134">
        <v>-3921875</v>
      </c>
      <c r="AH134">
        <v>-3937000</v>
      </c>
      <c r="AI134">
        <v>-3952275</v>
      </c>
      <c r="AJ134">
        <v>-3967600</v>
      </c>
      <c r="AK134">
        <v>-3983000</v>
      </c>
      <c r="AL134">
        <v>-3998425</v>
      </c>
    </row>
    <row r="135" spans="1:38" x14ac:dyDescent="0.3">
      <c r="A135">
        <v>2300</v>
      </c>
      <c r="B135" s="1">
        <v>2.6105399999999999E-5</v>
      </c>
      <c r="C135">
        <f t="shared" si="15"/>
        <v>5.5769468179837984</v>
      </c>
      <c r="D135" s="1">
        <v>-3881700</v>
      </c>
      <c r="E135" s="1">
        <v>6.7330799999999996E-5</v>
      </c>
      <c r="F135" s="1">
        <v>9.7787300000000005E-6</v>
      </c>
      <c r="G135" s="1">
        <v>111.217</v>
      </c>
      <c r="O135">
        <v>1400</v>
      </c>
      <c r="P135" s="1">
        <f>Feuil1!P104+(4.5)*(8.31451*$O135)</f>
        <v>-3815540.9166708793</v>
      </c>
      <c r="Q135" s="1">
        <f>Feuil1!Q104+(4.5)*(8.31451*$O135)</f>
        <v>-3830541.0032669813</v>
      </c>
      <c r="R135" s="1">
        <f>Feuil1!R104+(4.5)*(8.31451*$O135)</f>
        <v>-3845341.0887084687</v>
      </c>
      <c r="S135" s="1">
        <f>Feuil1!S104+(4.5)*(8.31451*$O135)</f>
        <v>-3860641.1770364931</v>
      </c>
      <c r="T135" s="1">
        <f>Feuil1!T104+(4.5)*(8.31451*$O135)</f>
        <v>-3875741.2642099024</v>
      </c>
      <c r="U135" s="1">
        <f>Feuil1!U104+(4.5)*(8.31451*$O135)</f>
        <v>-3890941.351960619</v>
      </c>
      <c r="V135" s="1">
        <f>Feuil1!V104+(4.5)*(8.31451*$O135)</f>
        <v>-3906341.4408659507</v>
      </c>
      <c r="W135" s="1">
        <f>Feuil1!W104+(4.5)*(8.31451*$O135)</f>
        <v>-3921741.5297712819</v>
      </c>
      <c r="X135" s="1">
        <f>Feuil1!X104+(4.5)*(8.31451*$O135)</f>
        <v>-3937141.6186766136</v>
      </c>
      <c r="AC135">
        <v>1300</v>
      </c>
      <c r="AD135" s="1">
        <v>-3872400</v>
      </c>
      <c r="AE135" s="1">
        <v>-3887300</v>
      </c>
      <c r="AF135" s="1">
        <v>-3902400</v>
      </c>
      <c r="AG135" s="1">
        <v>-3917400</v>
      </c>
      <c r="AH135" s="1">
        <v>-3932600</v>
      </c>
      <c r="AI135" s="1">
        <v>-3947800</v>
      </c>
      <c r="AJ135" s="1">
        <v>-3963100</v>
      </c>
      <c r="AK135" s="1">
        <v>-3978600</v>
      </c>
      <c r="AL135" s="1">
        <v>-3994000</v>
      </c>
    </row>
    <row r="136" spans="1:38" x14ac:dyDescent="0.3">
      <c r="A136">
        <v>2450</v>
      </c>
      <c r="B136" s="1">
        <v>2.63899E-5</v>
      </c>
      <c r="C136">
        <f t="shared" si="15"/>
        <v>5.5971330911704733</v>
      </c>
      <c r="D136" s="1">
        <v>-3869025</v>
      </c>
      <c r="E136" s="1">
        <v>8.0290200000000006E-5</v>
      </c>
      <c r="F136" s="1">
        <v>1.0623500000000001E-6</v>
      </c>
      <c r="G136" s="1">
        <v>137.31399999999999</v>
      </c>
      <c r="O136">
        <v>1500</v>
      </c>
      <c r="P136" s="1">
        <f>Feuil1!P105+(4.5)*(8.31451*$O136)</f>
        <v>-3807299.361192049</v>
      </c>
      <c r="Q136" s="1">
        <f>Feuil1!Q105+(4.5)*(8.31451*$O136)</f>
        <v>-3822199.4472108437</v>
      </c>
      <c r="R136" s="1">
        <f>Feuil1!R105+(4.5)*(8.31451*$O136)</f>
        <v>-3837199.5338069457</v>
      </c>
      <c r="S136" s="1">
        <f>Feuil1!S105+(4.5)*(8.31451*$O136)</f>
        <v>-3852249.6206917018</v>
      </c>
      <c r="T136" s="1">
        <f>Feuil1!T105+(4.5)*(8.31451*$O136)</f>
        <v>-3867399.7081537647</v>
      </c>
      <c r="U136" s="1">
        <f>Feuil1!U105+(4.5)*(8.31451*$O136)</f>
        <v>-3882699.7964817886</v>
      </c>
      <c r="V136" s="1">
        <f>Feuil1!V105+(4.5)*(8.31451*$O136)</f>
        <v>-3897999.884809813</v>
      </c>
      <c r="W136" s="1">
        <f>Feuil1!W105+(4.5)*(8.31451*$O136)</f>
        <v>-3913399.9737151442</v>
      </c>
      <c r="X136" s="1">
        <f>Feuil1!X105+(4.5)*(8.31451*$O136)</f>
        <v>-3928800.0626204759</v>
      </c>
      <c r="AC136">
        <v>1400</v>
      </c>
      <c r="AD136">
        <v>-3867900</v>
      </c>
      <c r="AE136">
        <v>-3882900</v>
      </c>
      <c r="AF136" s="43">
        <v>-3897700</v>
      </c>
      <c r="AG136">
        <v>-3913000</v>
      </c>
      <c r="AH136">
        <v>-3928100</v>
      </c>
      <c r="AI136">
        <v>-3943300</v>
      </c>
      <c r="AJ136">
        <v>-3958700</v>
      </c>
      <c r="AK136">
        <v>-3974100</v>
      </c>
      <c r="AL136">
        <v>-3989500</v>
      </c>
    </row>
    <row r="137" spans="1:38" x14ac:dyDescent="0.3">
      <c r="A137">
        <v>2600</v>
      </c>
      <c r="B137" s="1">
        <v>2.67114E-5</v>
      </c>
      <c r="C137">
        <f t="shared" si="15"/>
        <v>5.6197707903526588</v>
      </c>
      <c r="D137" s="1">
        <v>-3852550</v>
      </c>
      <c r="E137" s="1">
        <v>7.9109000000000004E-5</v>
      </c>
      <c r="F137" s="1">
        <v>1.08267E-6</v>
      </c>
      <c r="G137" s="1">
        <v>153.82499999999999</v>
      </c>
      <c r="O137">
        <v>1600</v>
      </c>
      <c r="P137" s="1">
        <f>Feuil1!P106+(4.5)*(8.31451*$O137)</f>
        <v>-3798857.8045586036</v>
      </c>
      <c r="Q137" s="1">
        <f>Feuil1!Q106+(4.5)*(8.31451*$O137)</f>
        <v>-3813757.8905773982</v>
      </c>
      <c r="R137" s="1">
        <f>Feuil1!R106+(4.5)*(8.31451*$O137)</f>
        <v>-3828757.9771735002</v>
      </c>
      <c r="S137" s="1">
        <f>Feuil1!S106+(4.5)*(8.31451*$O137)</f>
        <v>-3843833.0642025829</v>
      </c>
      <c r="T137" s="1">
        <f>Feuil1!T106+(4.5)*(8.31451*$O137)</f>
        <v>-3859058.1520976266</v>
      </c>
      <c r="U137" s="1">
        <f>Feuil1!U106+(4.5)*(8.31451*$O137)</f>
        <v>-3874258.2398483432</v>
      </c>
      <c r="V137" s="1">
        <f>Feuil1!V106+(4.5)*(8.31451*$O137)</f>
        <v>-3889558.3281763676</v>
      </c>
      <c r="W137" s="1">
        <f>Feuil1!W106+(4.5)*(8.31451*$O137)</f>
        <v>-3904958.4170816988</v>
      </c>
      <c r="X137" s="1">
        <f>Feuil1!X106+(4.5)*(8.31451*$O137)</f>
        <v>-3920383.506131357</v>
      </c>
      <c r="AC137">
        <v>1500</v>
      </c>
      <c r="AD137">
        <v>-3863400</v>
      </c>
      <c r="AE137">
        <v>-3878300</v>
      </c>
      <c r="AF137">
        <v>-3893300</v>
      </c>
      <c r="AG137" s="10">
        <v>-3908350</v>
      </c>
      <c r="AH137">
        <v>-3923500</v>
      </c>
      <c r="AI137">
        <v>-3938800</v>
      </c>
      <c r="AJ137">
        <v>-3954100</v>
      </c>
      <c r="AK137">
        <v>-3969500</v>
      </c>
      <c r="AL137">
        <v>-3984900</v>
      </c>
    </row>
    <row r="138" spans="1:38" x14ac:dyDescent="0.3">
      <c r="A138">
        <v>2800</v>
      </c>
      <c r="B138" s="1">
        <v>2.7017800000000001E-5</v>
      </c>
      <c r="C138">
        <f t="shared" si="15"/>
        <v>5.6411768265302076</v>
      </c>
      <c r="D138" s="1">
        <v>-3835900</v>
      </c>
      <c r="E138" s="1">
        <v>4.8319699999999997E-5</v>
      </c>
      <c r="F138" s="1">
        <v>1.0338299999999999E-6</v>
      </c>
      <c r="G138" s="1">
        <v>108.021</v>
      </c>
      <c r="O138">
        <v>1700</v>
      </c>
      <c r="P138" s="1">
        <f>Feuil1!P107+(4.5)*(8.31451*$O138)</f>
        <v>-3790393.9985000002</v>
      </c>
      <c r="Q138" s="1">
        <f>Feuil1!Q107+(4.5)*(8.31451*$O138)</f>
        <v>-3805316.3339439533</v>
      </c>
      <c r="R138" s="1">
        <f>Feuil1!R107+(4.5)*(8.31451*$O138)</f>
        <v>-3820316.4205400553</v>
      </c>
      <c r="S138" s="1">
        <f>Feuil1!S107+(4.5)*(8.31451*$O138)</f>
        <v>-3835316.5071361572</v>
      </c>
      <c r="T138" s="1">
        <f>Feuil1!T107+(4.5)*(8.31451*$O138)</f>
        <v>-3850516.5948868743</v>
      </c>
      <c r="U138" s="1">
        <f>Feuil1!U107+(4.5)*(8.31451*$O138)</f>
        <v>-3865716.6826375909</v>
      </c>
      <c r="V138" s="1">
        <f>Feuil1!V107+(4.5)*(8.31451*$O138)</f>
        <v>-3881016.7709656148</v>
      </c>
      <c r="W138" s="1">
        <f>Feuil1!W107+(4.5)*(8.31451*$O138)</f>
        <v>-3896316.8592936392</v>
      </c>
      <c r="X138" s="1">
        <f>Feuil1!X107+(4.5)*(8.31451*$O138)</f>
        <v>-3911841.9489206048</v>
      </c>
      <c r="AC138">
        <v>1600</v>
      </c>
      <c r="AD138">
        <v>-3858700</v>
      </c>
      <c r="AE138">
        <v>-3873600</v>
      </c>
      <c r="AF138">
        <v>-3888600</v>
      </c>
      <c r="AG138" s="10">
        <v>-3903675</v>
      </c>
      <c r="AH138">
        <v>-3918900</v>
      </c>
      <c r="AI138">
        <v>-3934100</v>
      </c>
      <c r="AJ138">
        <v>-3949400</v>
      </c>
      <c r="AK138">
        <v>-3964800</v>
      </c>
      <c r="AL138">
        <v>-3980225</v>
      </c>
    </row>
    <row r="139" spans="1:38" x14ac:dyDescent="0.3">
      <c r="A139">
        <v>2950</v>
      </c>
      <c r="B139" s="1">
        <v>2.72231E-5</v>
      </c>
      <c r="C139">
        <f t="shared" si="15"/>
        <v>5.6554293130295417</v>
      </c>
      <c r="D139" s="1">
        <v>-3825150</v>
      </c>
      <c r="E139" s="1">
        <v>5.1279000000000002E-5</v>
      </c>
      <c r="F139" s="1">
        <v>1.1246E-6</v>
      </c>
      <c r="G139" s="1">
        <v>107.533</v>
      </c>
      <c r="O139">
        <v>1800</v>
      </c>
      <c r="P139" s="1">
        <f>Feuil1!P108+(4.5)*(8.31451*$O139)</f>
        <v>-3781774.6901370985</v>
      </c>
      <c r="Q139" s="1">
        <f>Feuil1!Q108+(4.5)*(8.31451*$O139)</f>
        <v>-3796674.7761558932</v>
      </c>
      <c r="R139" s="1">
        <f>Feuil1!R108+(4.5)*(8.31451*$O139)</f>
        <v>-3811674.8627519952</v>
      </c>
      <c r="S139" s="1">
        <f>Feuil1!S108+(4.5)*(8.31451*$O139)</f>
        <v>-3826749.9497810779</v>
      </c>
      <c r="T139" s="1">
        <f>Feuil1!T108+(4.5)*(8.31451*$O139)</f>
        <v>-3841800.0366658336</v>
      </c>
      <c r="U139" s="1">
        <f>Feuil1!U108+(4.5)*(8.31451*$O139)</f>
        <v>-3857025.1245608772</v>
      </c>
      <c r="V139" s="1">
        <f>Feuil1!V108+(4.5)*(8.31451*$O139)</f>
        <v>-3872375.2131775548</v>
      </c>
      <c r="W139" s="1">
        <f>Feuil1!W108+(4.5)*(8.31451*$O139)</f>
        <v>-3887675.3015055791</v>
      </c>
      <c r="X139" s="1">
        <f>Feuil1!X108+(4.5)*(8.31451*$O139)</f>
        <v>-3903175.3909882177</v>
      </c>
      <c r="AC139">
        <v>1700</v>
      </c>
      <c r="AD139" s="43">
        <v>-3854000</v>
      </c>
      <c r="AE139">
        <v>-3868900</v>
      </c>
      <c r="AF139">
        <v>-3883900</v>
      </c>
      <c r="AG139">
        <v>-3898900</v>
      </c>
      <c r="AH139">
        <v>-3914100</v>
      </c>
      <c r="AI139" s="43">
        <v>-3929300</v>
      </c>
      <c r="AJ139">
        <v>-3944600</v>
      </c>
      <c r="AK139">
        <v>-3959900</v>
      </c>
      <c r="AL139">
        <v>-3975425</v>
      </c>
    </row>
    <row r="140" spans="1:38" x14ac:dyDescent="0.3">
      <c r="A140">
        <v>3100</v>
      </c>
      <c r="B140" s="1">
        <v>2.7433999999999999E-5</v>
      </c>
      <c r="C140">
        <f t="shared" si="15"/>
        <v>5.669996147388348</v>
      </c>
      <c r="D140" s="1">
        <v>-3814750</v>
      </c>
      <c r="E140" s="1">
        <v>5.1206699999999999E-5</v>
      </c>
      <c r="F140" s="1">
        <v>1.1927700000000001E-6</v>
      </c>
      <c r="G140" s="1">
        <v>106.13500000000001</v>
      </c>
      <c r="O140">
        <v>2000</v>
      </c>
      <c r="P140" s="1">
        <f>Feuil1!P109+(4.5)*(8.31451*$O140)</f>
        <v>-3764191.5728290565</v>
      </c>
      <c r="Q140" s="1">
        <f>Feuil1!Q109+(4.5)*(8.31451*$O140)</f>
        <v>-3779091.6588478512</v>
      </c>
      <c r="R140" s="1">
        <f>Feuil1!R109+(4.5)*(8.31451*$O140)</f>
        <v>-3794091.7454439532</v>
      </c>
      <c r="S140" s="1">
        <f>Feuil1!S109+(4.5)*(8.31451*$O140)</f>
        <v>-3809066.8318957286</v>
      </c>
      <c r="T140" s="1">
        <f>Feuil1!T109+(4.5)*(8.31451*$O140)</f>
        <v>-3824141.9189248108</v>
      </c>
      <c r="U140" s="1">
        <f>Feuil1!U109+(4.5)*(8.31451*$O140)</f>
        <v>-3839342.0066755279</v>
      </c>
      <c r="V140" s="1">
        <f>Feuil1!V109+(4.5)*(8.31451*$O140)</f>
        <v>-3854417.0937046101</v>
      </c>
      <c r="W140" s="1">
        <f>Feuil1!W109+(4.5)*(8.31451*$O140)</f>
        <v>-3869642.1815996538</v>
      </c>
      <c r="X140" s="1">
        <f>Feuil1!X109+(4.5)*(8.31451*$O140)</f>
        <v>-3885492.2731028683</v>
      </c>
      <c r="AC140">
        <v>1800</v>
      </c>
      <c r="AD140" s="1">
        <v>-3849100</v>
      </c>
      <c r="AE140" s="1">
        <v>-3864000</v>
      </c>
      <c r="AF140" s="1">
        <v>-3879000</v>
      </c>
      <c r="AG140" s="1">
        <v>-3894075</v>
      </c>
      <c r="AH140" s="1">
        <v>-3909125</v>
      </c>
      <c r="AI140" s="1">
        <v>-3924350</v>
      </c>
      <c r="AJ140" s="1">
        <v>-3939700</v>
      </c>
      <c r="AK140" s="1">
        <v>-3955000</v>
      </c>
      <c r="AL140" s="1">
        <v>-3970500</v>
      </c>
    </row>
    <row r="141" spans="1:38" x14ac:dyDescent="0.3">
      <c r="A141">
        <v>3300</v>
      </c>
      <c r="B141" s="1">
        <v>2.7762900000000001E-5</v>
      </c>
      <c r="C141">
        <f t="shared" si="15"/>
        <v>5.6925649611257549</v>
      </c>
      <c r="D141">
        <v>-3800075</v>
      </c>
      <c r="E141" s="1">
        <v>5.9421800000000001E-5</v>
      </c>
      <c r="F141" s="1">
        <v>1.35205E-6</v>
      </c>
      <c r="G141">
        <v>111.89700000000001</v>
      </c>
      <c r="O141">
        <v>2150</v>
      </c>
      <c r="P141" s="1">
        <f>Feuil1!P110+(4.5)*(8.31451*$O141)</f>
        <v>-3750279.2306625461</v>
      </c>
      <c r="Q141" s="1">
        <f>Feuil1!Q110+(4.5)*(8.31451*$O141)</f>
        <v>-3765479.3184132632</v>
      </c>
      <c r="R141" s="1">
        <f>Feuil1!R110+(4.5)*(8.31451*$O141)</f>
        <v>-3780429.4047207115</v>
      </c>
      <c r="S141" s="1">
        <f>Feuil1!S110+(4.5)*(8.31451*$O141)</f>
        <v>-3795479.4916054672</v>
      </c>
      <c r="T141" s="1">
        <f>Feuil1!T110+(4.5)*(8.31451*$O141)</f>
        <v>-3810479.5782015692</v>
      </c>
      <c r="U141" s="1">
        <f>Feuil1!U110+(4.5)*(8.31451*$O141)</f>
        <v>-3825079.6624884419</v>
      </c>
      <c r="V141" s="1">
        <f>Feuil1!V110+(4.5)*(8.31451*$O141)</f>
        <v>-3840079.7490845439</v>
      </c>
      <c r="W141" s="1">
        <f>Feuil1!W110+(4.5)*(8.31451*$O141)</f>
        <v>-3855679.8391444902</v>
      </c>
      <c r="X141" s="1">
        <f>Feuil1!X110+(4.5)*(8.31451*$O141)</f>
        <v>-3871579.9309363584</v>
      </c>
      <c r="AC141">
        <v>2000</v>
      </c>
      <c r="AD141" s="1">
        <v>-3839000</v>
      </c>
      <c r="AE141" s="1">
        <v>-3853900</v>
      </c>
      <c r="AF141" s="1">
        <v>-3868900</v>
      </c>
      <c r="AG141" s="1">
        <v>-3883875</v>
      </c>
      <c r="AH141" s="1">
        <v>-3898950</v>
      </c>
      <c r="AI141" s="1">
        <v>-3914150</v>
      </c>
      <c r="AJ141" s="1">
        <v>-3929225</v>
      </c>
      <c r="AK141" s="1">
        <v>-3944450</v>
      </c>
      <c r="AL141" s="1">
        <v>-3960300</v>
      </c>
    </row>
    <row r="142" spans="1:38" x14ac:dyDescent="0.3">
      <c r="O142">
        <v>2300</v>
      </c>
      <c r="P142" s="1">
        <f>Feuil1!P111+(4.5)*(8.31451*$O142)</f>
        <v>-3736166.887341422</v>
      </c>
      <c r="Q142" s="1">
        <f>Feuil1!Q111+(4.5)*(8.31451*$O142)</f>
        <v>-3750966.9727829094</v>
      </c>
      <c r="R142" s="1">
        <f>Feuil1!R111+(4.5)*(8.31451*$O142)</f>
        <v>-3765042.0540389186</v>
      </c>
      <c r="S142" s="1">
        <f>Feuil1!S111+(4.5)*(8.31451*$O142)</f>
        <v>-3780392.1426555961</v>
      </c>
      <c r="T142" s="1">
        <f>Feuil1!T111+(4.5)*(8.31451*$O142)</f>
        <v>-3795667.2308392935</v>
      </c>
      <c r="U142" s="1">
        <f>Feuil1!U111+(4.5)*(8.31451*$O142)</f>
        <v>-3809717.3119509756</v>
      </c>
      <c r="V142" s="1">
        <f>Feuil1!V111+(4.5)*(8.31451*$O142)</f>
        <v>-3824267.3959491947</v>
      </c>
      <c r="W142" s="1">
        <f>Feuil1!W111+(4.5)*(8.31451*$O142)</f>
        <v>-3839042.4812463555</v>
      </c>
      <c r="X142" s="1">
        <f>Feuil1!X111+(4.5)*(8.31451*$O142)</f>
        <v>-3853392.5640899595</v>
      </c>
      <c r="AC142">
        <v>2150</v>
      </c>
      <c r="AD142" s="1">
        <v>-3830700</v>
      </c>
      <c r="AE142" s="1">
        <v>-3845900</v>
      </c>
      <c r="AF142" s="1">
        <v>-3860850</v>
      </c>
      <c r="AG142" s="1">
        <v>-3875900</v>
      </c>
      <c r="AH142" s="1">
        <v>-3890900</v>
      </c>
      <c r="AI142" s="1">
        <v>-3905500</v>
      </c>
      <c r="AJ142" s="1">
        <v>-3920500</v>
      </c>
      <c r="AK142" s="1">
        <v>-3936100</v>
      </c>
      <c r="AL142" s="1">
        <v>-3952000</v>
      </c>
    </row>
    <row r="143" spans="1:38" x14ac:dyDescent="0.3">
      <c r="D143" s="2" t="s">
        <v>10</v>
      </c>
      <c r="O143">
        <v>2450</v>
      </c>
      <c r="P143" s="1">
        <f>Feuil1!P112+(4.5)*(8.31451*$O143)</f>
        <v>-3720679.5360823213</v>
      </c>
      <c r="Q143" s="1">
        <f>Feuil1!Q112+(4.5)*(8.31451*$O143)</f>
        <v>-3734579.6163280425</v>
      </c>
      <c r="R143" s="1">
        <f>Feuil1!R112+(4.5)*(8.31451*$O143)</f>
        <v>-3749104.7001819345</v>
      </c>
      <c r="S143" s="1">
        <f>Feuil1!S112+(4.5)*(8.31451*$O143)</f>
        <v>-3762704.7786957338</v>
      </c>
      <c r="T143" s="1">
        <f>Feuil1!T112+(4.5)*(8.31451*$O143)</f>
        <v>-3777379.8634155872</v>
      </c>
      <c r="U143" s="1">
        <f>Feuil1!U112+(4.5)*(8.31451*$O143)</f>
        <v>-3789729.9347130442</v>
      </c>
      <c r="V143" s="1">
        <f>Feuil1!V112+(4.5)*(8.31451*$O143)</f>
        <v>-3802855.0104846335</v>
      </c>
      <c r="W143" s="1">
        <f>Feuil1!W112+(4.5)*(8.31451*$O143)</f>
        <v>-3816830.0911633354</v>
      </c>
      <c r="X143" s="1">
        <f>Feuil1!X112+(4.5)*(8.31451*$O143)</f>
        <v>-3831280.1745842472</v>
      </c>
      <c r="AC143">
        <v>2300</v>
      </c>
      <c r="AD143" s="1">
        <v>-3822200</v>
      </c>
      <c r="AE143" s="1">
        <v>-3837000</v>
      </c>
      <c r="AF143" s="1">
        <v>-3851075</v>
      </c>
      <c r="AG143" s="1">
        <v>-3866425</v>
      </c>
      <c r="AH143" s="1">
        <v>-3881700</v>
      </c>
      <c r="AI143" s="1">
        <v>-3895750</v>
      </c>
      <c r="AJ143" s="1">
        <v>-3910300</v>
      </c>
      <c r="AK143" s="1">
        <v>-3925075</v>
      </c>
      <c r="AL143" s="1">
        <v>-3939425</v>
      </c>
    </row>
    <row r="144" spans="1:38" x14ac:dyDescent="0.3">
      <c r="O144">
        <v>2600</v>
      </c>
      <c r="P144" s="1">
        <f>Feuil1!P113+(4.5)*(8.31451*$O144)</f>
        <v>-3700317.1566794878</v>
      </c>
      <c r="Q144" s="1">
        <f>Feuil1!Q113+(4.5)*(8.31451*$O144)</f>
        <v>-3713492.2327397307</v>
      </c>
      <c r="R144" s="1">
        <f>Feuil1!R113+(4.5)*(8.31451*$O144)</f>
        <v>-3726842.3098102617</v>
      </c>
      <c r="S144" s="1">
        <f>Feuil1!S113+(4.5)*(8.31451*$O144)</f>
        <v>-3740617.3893343485</v>
      </c>
      <c r="T144" s="1">
        <f>Feuil1!T113+(4.5)*(8.31451*$O144)</f>
        <v>-3755292.474054202</v>
      </c>
      <c r="U144" s="1">
        <f>Feuil1!U113+(4.5)*(8.31451*$O144)</f>
        <v>-3769367.5553102107</v>
      </c>
      <c r="V144" s="1">
        <f>Feuil1!V113+(4.5)*(8.31451*$O144)</f>
        <v>-3783867.6390197761</v>
      </c>
      <c r="W144" s="1">
        <f>Feuil1!W113+(4.5)*(8.31451*$O144)</f>
        <v>-3798792.7251828979</v>
      </c>
      <c r="X144" s="1">
        <f>Feuil1!X113+(4.5)*(8.31451*$O144)</f>
        <v>-3813392.8094697706</v>
      </c>
      <c r="AC144">
        <v>2450</v>
      </c>
      <c r="AD144" s="1">
        <v>-3812325</v>
      </c>
      <c r="AE144" s="1">
        <v>-3826225</v>
      </c>
      <c r="AF144" s="1">
        <v>-3840750</v>
      </c>
      <c r="AG144" s="1">
        <v>-3854350</v>
      </c>
      <c r="AH144" s="1">
        <v>-3869025</v>
      </c>
      <c r="AI144" s="1">
        <v>-3881375</v>
      </c>
      <c r="AJ144" s="1">
        <v>-3894500</v>
      </c>
      <c r="AK144" s="1">
        <v>-3908475</v>
      </c>
      <c r="AL144" s="1">
        <v>-3922925</v>
      </c>
    </row>
    <row r="145" spans="1:38" x14ac:dyDescent="0.3">
      <c r="A145" s="3" t="s">
        <v>2</v>
      </c>
      <c r="B145" s="5" t="s">
        <v>3</v>
      </c>
      <c r="C145" s="5" t="s">
        <v>0</v>
      </c>
      <c r="D145" s="5" t="s">
        <v>15</v>
      </c>
      <c r="E145" s="5" t="s">
        <v>20</v>
      </c>
      <c r="F145" s="5" t="s">
        <v>5</v>
      </c>
      <c r="G145" s="5" t="s">
        <v>16</v>
      </c>
      <c r="O145">
        <v>2800</v>
      </c>
      <c r="P145" s="1">
        <f>Feuil1!P114+(4.5)*(8.31451*$O145)</f>
        <v>-3673108.9838056136</v>
      </c>
      <c r="Q145" s="1">
        <f>Feuil1!Q114+(4.5)*(8.31451*$O145)</f>
        <v>-3687059.0643399884</v>
      </c>
      <c r="R145" s="1">
        <f>Feuil1!R114+(4.5)*(8.31451*$O145)</f>
        <v>-3700834.1438640757</v>
      </c>
      <c r="S145" s="1">
        <f>Feuil1!S114+(4.5)*(8.31451*$O145)</f>
        <v>-3716234.2327694069</v>
      </c>
      <c r="T145" s="1">
        <f>Feuil1!T114+(4.5)*(8.31451*$O145)</f>
        <v>-3731159.3189325286</v>
      </c>
      <c r="U145" s="1">
        <f>Feuil1!U114+(4.5)*(8.31451*$O145)</f>
        <v>-3745934.4042296889</v>
      </c>
      <c r="V145" s="1">
        <f>Feuil1!V114+(4.5)*(8.31451*$O145)</f>
        <v>-3761484.4940009816</v>
      </c>
      <c r="W145" s="1">
        <f>Feuil1!W114+(4.5)*(8.31451*$O145)</f>
        <v>-3776659.5816073716</v>
      </c>
      <c r="X145" s="1">
        <f>Feuil1!X114+(4.5)*(8.31451*$O145)</f>
        <v>-3791934.6697910689</v>
      </c>
      <c r="AC145">
        <v>2600</v>
      </c>
      <c r="AD145" s="1">
        <v>-3797575</v>
      </c>
      <c r="AE145" s="1">
        <v>-3810750</v>
      </c>
      <c r="AF145" s="1">
        <v>-3824100</v>
      </c>
      <c r="AG145" s="1">
        <v>-3837875</v>
      </c>
      <c r="AH145" s="1">
        <v>-3852550</v>
      </c>
      <c r="AI145" s="1">
        <v>-3866625</v>
      </c>
      <c r="AJ145" s="1">
        <v>-3881125</v>
      </c>
      <c r="AK145" s="1">
        <v>-3896050</v>
      </c>
      <c r="AL145" s="1">
        <v>-3910650</v>
      </c>
    </row>
    <row r="146" spans="1:38" x14ac:dyDescent="0.3">
      <c r="A146">
        <v>300</v>
      </c>
      <c r="B146" s="1">
        <v>2.4016199999999999E-5</v>
      </c>
      <c r="C146">
        <f>(1/6)*(( (2592*0.33333/6.02E+23)*B146)^(1/3))*10000000000</f>
        <v>5.4240183430350601</v>
      </c>
      <c r="D146" s="1">
        <v>-3989100</v>
      </c>
      <c r="E146" s="1">
        <v>2.9827499999999999E-5</v>
      </c>
      <c r="F146" s="1">
        <v>4.7795700000000004E-6</v>
      </c>
      <c r="G146" s="1">
        <v>76.371700000000004</v>
      </c>
      <c r="O146">
        <v>2950</v>
      </c>
      <c r="P146" s="1">
        <f>Feuil1!P115+(4.5)*(8.31451*$O146)</f>
        <v>-3654696.615660273</v>
      </c>
      <c r="Q146" s="1">
        <f>Feuil1!Q115+(4.5)*(8.31451*$O146)</f>
        <v>-3669521.701246087</v>
      </c>
      <c r="R146" s="1">
        <f>Feuil1!R115+(4.5)*(8.31451*$O146)</f>
        <v>-3684521.787842189</v>
      </c>
      <c r="S146" s="1">
        <f>Feuil1!S115+(4.5)*(8.31451*$O146)</f>
        <v>-3699871.876458867</v>
      </c>
      <c r="T146" s="1">
        <f>Feuil1!T115+(4.5)*(8.31451*$O146)</f>
        <v>-3714796.9626219883</v>
      </c>
      <c r="U146" s="1">
        <f>Feuil1!U115+(4.5)*(8.31451*$O146)</f>
        <v>-3729922.0499397246</v>
      </c>
      <c r="V146" s="1">
        <f>Feuil1!V115+(4.5)*(8.31451*$O146)</f>
        <v>-3745372.1391337099</v>
      </c>
      <c r="W146" s="1">
        <f>Feuil1!W115+(4.5)*(8.31451*$O146)</f>
        <v>-3760847.2284720219</v>
      </c>
      <c r="X146" s="1">
        <f>Feuil1!X115+(4.5)*(8.31451*$O146)</f>
        <v>-3776097.3165113921</v>
      </c>
      <c r="AC146">
        <v>2800</v>
      </c>
      <c r="AD146" s="1">
        <v>-3777850</v>
      </c>
      <c r="AE146" s="1">
        <v>-3791800</v>
      </c>
      <c r="AF146" s="1">
        <v>-3805575</v>
      </c>
      <c r="AG146" s="1">
        <v>-3820975</v>
      </c>
      <c r="AH146" s="1">
        <v>-3835900</v>
      </c>
      <c r="AI146" s="1">
        <v>-3850675</v>
      </c>
      <c r="AJ146" s="1">
        <v>-3866225</v>
      </c>
      <c r="AK146" s="1">
        <v>-3881400</v>
      </c>
      <c r="AL146" s="1">
        <v>-3896675</v>
      </c>
    </row>
    <row r="147" spans="1:38" x14ac:dyDescent="0.3">
      <c r="A147">
        <v>400</v>
      </c>
      <c r="B147" s="1">
        <v>2.4088200000000001E-5</v>
      </c>
      <c r="C147">
        <f t="shared" ref="C147:C166" si="16">(1/6)*(( (2592*0.33333/6.02E+23)*B147)^(1/3))*10000000000</f>
        <v>5.4294332949357953</v>
      </c>
      <c r="D147">
        <v>-3985200</v>
      </c>
      <c r="E147" s="1">
        <v>2.96583E-5</v>
      </c>
      <c r="F147" s="1">
        <v>4.87775E-6</v>
      </c>
      <c r="G147">
        <v>75.826400000000007</v>
      </c>
      <c r="O147">
        <v>3100</v>
      </c>
      <c r="P147" s="1">
        <f>Feuil1!P116+(4.5)*(8.31451*$O147)</f>
        <v>-3637884.2567518502</v>
      </c>
      <c r="Q147" s="1">
        <f>Feuil1!Q116+(4.5)*(8.31451*$O147)</f>
        <v>-3652609.3417603569</v>
      </c>
      <c r="R147" s="1">
        <f>Feuil1!R116+(4.5)*(8.31451*$O147)</f>
        <v>-3668259.4321089569</v>
      </c>
      <c r="S147" s="1">
        <f>Feuil1!S116+(4.5)*(8.31451*$O147)</f>
        <v>-3683084.5176947713</v>
      </c>
      <c r="T147" s="1">
        <f>Feuil1!T116+(4.5)*(8.31451*$O147)</f>
        <v>-3698784.6083320244</v>
      </c>
      <c r="U147" s="1">
        <f>Feuil1!U116+(4.5)*(8.31451*$O147)</f>
        <v>-3713884.6955054342</v>
      </c>
      <c r="V147" s="1">
        <f>Feuil1!V116+(4.5)*(8.31451*$O147)</f>
        <v>-3729334.784699419</v>
      </c>
      <c r="W147" s="1">
        <f>Feuil1!W116+(4.5)*(8.31451*$O147)</f>
        <v>-3744984.875048019</v>
      </c>
      <c r="X147" s="1">
        <f>Feuil1!X116+(4.5)*(8.31451*$O147)</f>
        <v>-3760509.9646749846</v>
      </c>
      <c r="AC147">
        <v>2950</v>
      </c>
      <c r="AD147" s="1">
        <v>-3765050</v>
      </c>
      <c r="AE147" s="1">
        <v>-3779875</v>
      </c>
      <c r="AF147" s="1">
        <v>-3794875</v>
      </c>
      <c r="AG147" s="1">
        <v>-3810225</v>
      </c>
      <c r="AH147" s="1">
        <v>-3825150</v>
      </c>
      <c r="AI147" s="1">
        <v>-3840275</v>
      </c>
      <c r="AJ147" s="1">
        <v>-3855725</v>
      </c>
      <c r="AK147" s="1">
        <v>-3871200</v>
      </c>
      <c r="AL147" s="1">
        <v>-3886450</v>
      </c>
    </row>
    <row r="148" spans="1:38" x14ac:dyDescent="0.3">
      <c r="A148">
        <v>500</v>
      </c>
      <c r="B148" s="1">
        <v>2.4162E-5</v>
      </c>
      <c r="C148">
        <f t="shared" si="16"/>
        <v>5.4349724339692287</v>
      </c>
      <c r="D148">
        <v>-3981300</v>
      </c>
      <c r="E148" s="1">
        <v>3.1088499999999999E-5</v>
      </c>
      <c r="F148" s="1">
        <v>4.9881700000000004E-6</v>
      </c>
      <c r="G148">
        <v>77.241200000000006</v>
      </c>
      <c r="O148">
        <v>3300</v>
      </c>
      <c r="P148" s="1">
        <f>Feuil1!P117+(4.5)*(8.31451*$O148)</f>
        <v>-3615651.1125990166</v>
      </c>
      <c r="Q148" s="1">
        <f>Feuil1!Q117+(4.5)*(8.31451*$O148)</f>
        <v>-3630726.1996280993</v>
      </c>
      <c r="R148" s="1">
        <f>Feuil1!R117+(4.5)*(8.31451*$O148)</f>
        <v>-3644751.2805954544</v>
      </c>
      <c r="S148" s="1">
        <f>Feuil1!S117+(4.5)*(8.31451*$O148)</f>
        <v>-3661326.3762841476</v>
      </c>
      <c r="T148" s="1">
        <f>Feuil1!T117+(4.5)*(8.31451*$O148)</f>
        <v>-3676626.4646121715</v>
      </c>
      <c r="U148" s="1">
        <f>Feuil1!U117+(4.5)*(8.31451*$O148)</f>
        <v>-3692101.5539504834</v>
      </c>
      <c r="V148" s="1">
        <f>Feuil1!V117+(4.5)*(8.31451*$O148)</f>
        <v>-3707326.6418455271</v>
      </c>
      <c r="W148" s="1">
        <f>Feuil1!W117+(4.5)*(8.31451*$O148)</f>
        <v>-3722201.7277199947</v>
      </c>
      <c r="X148" s="1">
        <f>Feuil1!X117+(4.5)*(8.31451*$O148)</f>
        <v>-3738851.8238416682</v>
      </c>
      <c r="AC148">
        <v>3100</v>
      </c>
      <c r="AD148" s="1">
        <v>-3753850</v>
      </c>
      <c r="AE148" s="1">
        <v>-3768575</v>
      </c>
      <c r="AF148" s="1">
        <v>-3784225</v>
      </c>
      <c r="AG148" s="1">
        <v>-3799050</v>
      </c>
      <c r="AH148" s="1">
        <v>-3814750</v>
      </c>
      <c r="AI148" s="1">
        <v>-3829850</v>
      </c>
      <c r="AJ148" s="1">
        <v>-3845300</v>
      </c>
      <c r="AK148" s="1">
        <v>-3860950</v>
      </c>
      <c r="AL148" s="1">
        <v>-3876475</v>
      </c>
    </row>
    <row r="149" spans="1:38" x14ac:dyDescent="0.3">
      <c r="A149">
        <v>600</v>
      </c>
      <c r="B149" s="1">
        <v>2.42376E-5</v>
      </c>
      <c r="C149">
        <f t="shared" si="16"/>
        <v>5.4406349912060792</v>
      </c>
      <c r="D149">
        <v>-3977300</v>
      </c>
      <c r="E149" s="1">
        <v>3.1754700000000003E-5</v>
      </c>
      <c r="F149" s="1">
        <v>5.1025200000000004E-6</v>
      </c>
      <c r="G149">
        <v>77.656599999999997</v>
      </c>
      <c r="AC149">
        <v>3300</v>
      </c>
      <c r="AD149" s="1">
        <v>-3739100</v>
      </c>
      <c r="AE149" s="1">
        <v>-3754175</v>
      </c>
      <c r="AF149">
        <v>-3768200</v>
      </c>
      <c r="AG149">
        <v>-3784775</v>
      </c>
      <c r="AH149">
        <v>-3800075</v>
      </c>
      <c r="AI149">
        <v>-3815550</v>
      </c>
      <c r="AJ149">
        <v>-3830775</v>
      </c>
      <c r="AK149">
        <v>-3845650</v>
      </c>
      <c r="AL149">
        <v>-3862300</v>
      </c>
    </row>
    <row r="150" spans="1:38" x14ac:dyDescent="0.3">
      <c r="A150">
        <v>700</v>
      </c>
      <c r="B150" s="1">
        <v>2.4315E-5</v>
      </c>
      <c r="C150">
        <f t="shared" si="16"/>
        <v>5.4464201857181376</v>
      </c>
      <c r="D150">
        <v>-3973300</v>
      </c>
      <c r="E150" s="1">
        <v>3.2332500000000003E-5</v>
      </c>
      <c r="F150" s="1">
        <v>5.2467500000000002E-6</v>
      </c>
      <c r="G150">
        <v>77.772099999999995</v>
      </c>
      <c r="T150" s="6" t="s">
        <v>17</v>
      </c>
    </row>
    <row r="151" spans="1:38" x14ac:dyDescent="0.3">
      <c r="A151">
        <v>800</v>
      </c>
      <c r="B151" s="1">
        <v>2.4394200000000001E-5</v>
      </c>
      <c r="C151">
        <f t="shared" si="16"/>
        <v>5.4523272249844927</v>
      </c>
      <c r="D151" s="1">
        <v>-3969200</v>
      </c>
      <c r="E151" s="1">
        <v>3.3436000000000003E-5</v>
      </c>
      <c r="F151" s="1">
        <v>5.3691199999999997E-6</v>
      </c>
      <c r="G151" s="1">
        <v>78.882499999999993</v>
      </c>
    </row>
    <row r="152" spans="1:38" x14ac:dyDescent="0.3">
      <c r="A152">
        <v>900</v>
      </c>
      <c r="B152" s="1">
        <v>2.44758E-5</v>
      </c>
      <c r="C152">
        <f t="shared" si="16"/>
        <v>5.4583999080861352</v>
      </c>
      <c r="D152">
        <v>-3965100</v>
      </c>
      <c r="E152" s="1">
        <v>3.4336499999999999E-5</v>
      </c>
      <c r="F152" s="1">
        <v>5.5028299999999996E-6</v>
      </c>
      <c r="G152">
        <v>79.978499999999997</v>
      </c>
      <c r="O152" s="3" t="s">
        <v>2</v>
      </c>
      <c r="P152" s="7" t="s">
        <v>1</v>
      </c>
      <c r="Q152" s="7" t="s">
        <v>6</v>
      </c>
      <c r="R152" s="7" t="s">
        <v>7</v>
      </c>
      <c r="S152" s="7" t="s">
        <v>8</v>
      </c>
      <c r="T152" s="7" t="s">
        <v>9</v>
      </c>
      <c r="U152" s="7" t="s">
        <v>10</v>
      </c>
      <c r="V152" s="7" t="s">
        <v>11</v>
      </c>
      <c r="W152" s="7" t="s">
        <v>12</v>
      </c>
      <c r="X152" s="7" t="s">
        <v>13</v>
      </c>
      <c r="Y152" s="41" t="s">
        <v>22</v>
      </c>
      <c r="Z152" s="8" t="s">
        <v>53</v>
      </c>
    </row>
    <row r="153" spans="1:38" x14ac:dyDescent="0.3">
      <c r="A153">
        <v>1000</v>
      </c>
      <c r="B153" s="11">
        <v>2.4559700000000001E-5</v>
      </c>
      <c r="C153">
        <f t="shared" si="16"/>
        <v>5.4646297006453599</v>
      </c>
      <c r="D153" s="10">
        <v>-3960900</v>
      </c>
      <c r="E153" s="11">
        <v>3.5675E-5</v>
      </c>
      <c r="F153" s="11">
        <v>5.7005199999999996E-6</v>
      </c>
      <c r="G153" s="10">
        <v>80.130399999999995</v>
      </c>
      <c r="O153">
        <v>300</v>
      </c>
      <c r="P153" s="1">
        <f>Feuil1!P124-Feuil1!P$124</f>
        <v>0</v>
      </c>
      <c r="Q153" s="1">
        <f>Feuil1!Q124-Feuil1!Q$124</f>
        <v>0</v>
      </c>
      <c r="R153" s="1">
        <f>Feuil1!R124-Feuil1!R$124</f>
        <v>0</v>
      </c>
      <c r="S153" s="1">
        <f>Feuil1!S124-Feuil1!S$124</f>
        <v>0</v>
      </c>
      <c r="T153" s="1">
        <f>Feuil1!T124-Feuil1!T$124</f>
        <v>0</v>
      </c>
      <c r="U153" s="1">
        <f>Feuil1!U124-Feuil1!U$124</f>
        <v>0</v>
      </c>
      <c r="V153" s="1">
        <f>Feuil1!V124-Feuil1!V$124</f>
        <v>0</v>
      </c>
      <c r="W153" s="1">
        <f>Feuil1!W124-Feuil1!W$124</f>
        <v>0</v>
      </c>
      <c r="X153" s="1">
        <f>Feuil1!X124-Feuil1!X$124</f>
        <v>0</v>
      </c>
      <c r="Y153" s="1">
        <f>78.215*516.12*((1/(EXP(516.12/O153)-1))-(1/(EXP(516.12/298.15)-1)))+(0.0038609*((POWER(O153,2))-(POWER(298.15,2))))+(342500000*0.0000861733*(O153*EXP(-1.9105/(0.0000861733*O153))-298.15*EXP(-1.9105/(0.0000861733*298.15))))</f>
        <v>117.83478831402604</v>
      </c>
      <c r="Z153" s="1">
        <f>87.394*587.41*((1/(EXP(587.41/O153)-1))-(1/(EXP(587.41/298.15)-1)))+(0.003978*((POWER(O153,2))-(POWER(298.15,2))))</f>
        <v>122.7800393256279</v>
      </c>
    </row>
    <row r="154" spans="1:38" x14ac:dyDescent="0.3">
      <c r="A154">
        <v>1100</v>
      </c>
      <c r="B154" s="1">
        <v>2.46457E-5</v>
      </c>
      <c r="C154">
        <f t="shared" si="16"/>
        <v>5.4710007159339495</v>
      </c>
      <c r="D154">
        <v>-3956600</v>
      </c>
      <c r="E154" s="1">
        <v>3.5468500000000001E-5</v>
      </c>
      <c r="F154" s="1">
        <v>5.8072000000000001E-6</v>
      </c>
      <c r="G154">
        <v>80.601799999999997</v>
      </c>
      <c r="O154">
        <v>400</v>
      </c>
      <c r="P154" s="1">
        <f>Feuil1!P125-Feuil1!P$124</f>
        <v>7541.5514376787469</v>
      </c>
      <c r="Q154" s="1">
        <f>Feuil1!Q125-Feuil1!Q$124</f>
        <v>7641.5520149860531</v>
      </c>
      <c r="R154" s="1">
        <f>Feuil1!R125-Feuil1!R$124</f>
        <v>7641.5520149860531</v>
      </c>
      <c r="S154" s="1">
        <f>Feuil1!S125-Feuil1!S$124</f>
        <v>7641.5520149865188</v>
      </c>
      <c r="T154" s="1">
        <f>Feuil1!T125-Feuil1!T$124</f>
        <v>7641.5520149860531</v>
      </c>
      <c r="U154" s="1">
        <f>Feuil1!U125-Feuil1!U$124</f>
        <v>7641.5520149860531</v>
      </c>
      <c r="V154" s="1">
        <f>Feuil1!V125-Feuil1!V$124</f>
        <v>7641.5520149865188</v>
      </c>
      <c r="W154" s="1">
        <f>Feuil1!W125-Feuil1!W$124</f>
        <v>7641.5520149860531</v>
      </c>
      <c r="X154" s="1">
        <f>Feuil1!X125-Feuil1!X$124</f>
        <v>7641.5520149860531</v>
      </c>
      <c r="Y154" s="1">
        <f t="shared" ref="Y154:Y170" si="17">78.215*516.12*((1/(EXP(516.12/O154)-1))-(1/(EXP(516.12/298.15)-1)))+(0.0038609*((POWER(O154,2))-(POWER(298.15,2))))+(342500000*0.0000861733*(O154*EXP(-1.9105/(0.0000861733*O154))-298.15*EXP(-1.9105/(0.0000861733*298.15))))</f>
        <v>6913.6305839884244</v>
      </c>
      <c r="Z154" s="1">
        <f t="shared" ref="Z154:Z169" si="18">87.394*587.41*((1/(EXP(587.41/O154)-1))-(1/(EXP(587.41/298.15)-1)))+(0.003978*((POWER(O154,2))-(POWER(298.15,2))))</f>
        <v>7322.3686673564371</v>
      </c>
    </row>
    <row r="155" spans="1:38" x14ac:dyDescent="0.3">
      <c r="A155">
        <v>1200</v>
      </c>
      <c r="B155" s="44">
        <v>2.47351E-5</v>
      </c>
      <c r="C155" s="43">
        <f t="shared" si="16"/>
        <v>5.4776079165889433</v>
      </c>
      <c r="D155" s="43">
        <v>-3952275</v>
      </c>
      <c r="E155" s="44">
        <v>3.6318700000000002E-5</v>
      </c>
      <c r="F155" s="44">
        <v>5.9882200000000002E-6</v>
      </c>
      <c r="G155" s="43">
        <v>81.237399999999994</v>
      </c>
      <c r="O155">
        <v>500</v>
      </c>
      <c r="P155" s="1">
        <f>Feuil1!P126-Feuil1!P$124</f>
        <v>15283.104029973038</v>
      </c>
      <c r="Q155" s="1">
        <f>Feuil1!Q126-Feuil1!Q$124</f>
        <v>15283.104029973038</v>
      </c>
      <c r="R155" s="1">
        <f>Feuil1!R126-Feuil1!R$124</f>
        <v>15283.104029972572</v>
      </c>
      <c r="S155" s="1">
        <f>Feuil1!S126-Feuil1!S$124</f>
        <v>15283.104029973038</v>
      </c>
      <c r="T155" s="1">
        <f>Feuil1!T126-Feuil1!T$124</f>
        <v>15283.104029973038</v>
      </c>
      <c r="U155" s="1">
        <f>Feuil1!U126-Feuil1!U$124</f>
        <v>15283.104029972572</v>
      </c>
      <c r="V155" s="1">
        <f>Feuil1!V126-Feuil1!V$124</f>
        <v>15283.104029973038</v>
      </c>
      <c r="W155" s="1">
        <f>Feuil1!W126-Feuil1!W$124</f>
        <v>15283.104029972572</v>
      </c>
      <c r="X155" s="1">
        <f>Feuil1!X126-Feuil1!X$124</f>
        <v>15283.104029973038</v>
      </c>
      <c r="Y155" s="1">
        <f t="shared" si="17"/>
        <v>14270.206995312679</v>
      </c>
      <c r="Z155" s="1">
        <f t="shared" si="18"/>
        <v>15266.180076471504</v>
      </c>
    </row>
    <row r="156" spans="1:38" x14ac:dyDescent="0.3">
      <c r="A156">
        <v>1300</v>
      </c>
      <c r="B156" s="1">
        <v>2.4826900000000001E-5</v>
      </c>
      <c r="C156">
        <f t="shared" si="16"/>
        <v>5.4843759454650147</v>
      </c>
      <c r="D156" s="1">
        <v>-3947800</v>
      </c>
      <c r="E156" s="1">
        <v>3.7952299999999999E-5</v>
      </c>
      <c r="F156" s="1">
        <v>6.1840999999999998E-6</v>
      </c>
      <c r="G156">
        <v>82.399199999999993</v>
      </c>
      <c r="O156">
        <v>600</v>
      </c>
      <c r="P156" s="1">
        <f>Feuil1!P127-Feuil1!P$124</f>
        <v>22974.656333613209</v>
      </c>
      <c r="Q156" s="1">
        <f>Feuil1!Q127-Feuil1!Q$124</f>
        <v>23024.656622266863</v>
      </c>
      <c r="R156" s="1">
        <f>Feuil1!R127-Feuil1!R$124</f>
        <v>23024.656622266863</v>
      </c>
      <c r="S156" s="1">
        <f>Feuil1!S127-Feuil1!S$124</f>
        <v>23024.656622267328</v>
      </c>
      <c r="T156" s="1">
        <f>Feuil1!T127-Feuil1!T$124</f>
        <v>23024.656622266863</v>
      </c>
      <c r="U156" s="1">
        <f>Feuil1!U127-Feuil1!U$124</f>
        <v>23024.656622266863</v>
      </c>
      <c r="V156" s="1">
        <f>Feuil1!V127-Feuil1!V$124</f>
        <v>23024.656622266863</v>
      </c>
      <c r="W156" s="1">
        <f>Feuil1!W127-Feuil1!W$124</f>
        <v>23024.656622266863</v>
      </c>
      <c r="X156" s="1">
        <f>Feuil1!X127-Feuil1!X$124</f>
        <v>23024.656622266863</v>
      </c>
      <c r="Y156" s="1">
        <f t="shared" si="17"/>
        <v>21962.732122781057</v>
      </c>
      <c r="Z156" s="1">
        <f t="shared" si="18"/>
        <v>23652.037249699039</v>
      </c>
    </row>
    <row r="157" spans="1:38" x14ac:dyDescent="0.3">
      <c r="A157">
        <v>1400</v>
      </c>
      <c r="B157" s="1">
        <v>2.4921599999999999E-5</v>
      </c>
      <c r="C157">
        <f t="shared" si="16"/>
        <v>5.4913403192399812</v>
      </c>
      <c r="D157">
        <v>-3943300</v>
      </c>
      <c r="E157" s="1">
        <v>3.8878200000000003E-5</v>
      </c>
      <c r="F157" s="1">
        <v>6.37287E-6</v>
      </c>
      <c r="G157">
        <v>83.033100000000005</v>
      </c>
      <c r="O157">
        <v>700</v>
      </c>
      <c r="P157" s="1">
        <f>Feuil1!P128-Feuil1!P$124</f>
        <v>30766.209214560688</v>
      </c>
      <c r="Q157" s="1">
        <f>Feuil1!Q128-Feuil1!Q$124</f>
        <v>30788.79809643887</v>
      </c>
      <c r="R157" s="1">
        <f>Feuil1!R128-Feuil1!R$124</f>
        <v>30766.209214560222</v>
      </c>
      <c r="S157" s="1">
        <f>Feuil1!S128-Feuil1!S$124</f>
        <v>30766.209214560688</v>
      </c>
      <c r="T157" s="1">
        <f>Feuil1!T128-Feuil1!T$124</f>
        <v>30866.209791867994</v>
      </c>
      <c r="U157" s="1">
        <f>Feuil1!U128-Feuil1!U$124</f>
        <v>30766.209214560222</v>
      </c>
      <c r="V157" s="1">
        <f>Feuil1!V128-Feuil1!V$124</f>
        <v>30766.209214560688</v>
      </c>
      <c r="W157" s="1">
        <f>Feuil1!W128-Feuil1!W$124</f>
        <v>30766.209214560222</v>
      </c>
      <c r="X157" s="1">
        <f>Feuil1!X128-Feuil1!X$124</f>
        <v>30766.209214560688</v>
      </c>
      <c r="Y157" s="1">
        <f t="shared" si="17"/>
        <v>29885.641376333595</v>
      </c>
      <c r="Z157" s="1">
        <f t="shared" si="18"/>
        <v>32334.232537795833</v>
      </c>
    </row>
    <row r="158" spans="1:38" x14ac:dyDescent="0.3">
      <c r="A158">
        <v>1500</v>
      </c>
      <c r="B158" s="1">
        <v>2.50196E-5</v>
      </c>
      <c r="C158">
        <f t="shared" si="16"/>
        <v>5.4985288289628844</v>
      </c>
      <c r="D158">
        <v>-3938800</v>
      </c>
      <c r="E158" s="1">
        <v>4.0553499999999997E-5</v>
      </c>
      <c r="F158" s="1">
        <v>6.6281799999999998E-6</v>
      </c>
      <c r="G158">
        <v>83.939499999999995</v>
      </c>
      <c r="O158">
        <v>800</v>
      </c>
      <c r="P158" s="1">
        <f>Feuil1!P129-Feuil1!P$124</f>
        <v>38607.762384161819</v>
      </c>
      <c r="Q158" s="1">
        <f>Feuil1!Q129-Feuil1!Q$124</f>
        <v>38607.762384161819</v>
      </c>
      <c r="R158" s="1">
        <f>Feuil1!R129-Feuil1!R$124</f>
        <v>38607.762384161819</v>
      </c>
      <c r="S158" s="1">
        <f>Feuil1!S129-Feuil1!S$124</f>
        <v>38607.762384162284</v>
      </c>
      <c r="T158" s="1">
        <f>Feuil1!T129-Feuil1!T$124</f>
        <v>38607.762384161819</v>
      </c>
      <c r="U158" s="1">
        <f>Feuil1!U129-Feuil1!U$124</f>
        <v>38607.762384161819</v>
      </c>
      <c r="V158" s="1">
        <f>Feuil1!V129-Feuil1!V$124</f>
        <v>38607.762384162284</v>
      </c>
      <c r="W158" s="1">
        <f>Feuil1!W129-Feuil1!W$124</f>
        <v>38607.762384161819</v>
      </c>
      <c r="X158" s="1">
        <f>Feuil1!X129-Feuil1!X$124</f>
        <v>38607.762384161819</v>
      </c>
      <c r="Y158" s="1">
        <f t="shared" si="17"/>
        <v>37983.511847485403</v>
      </c>
      <c r="Z158" s="1">
        <f t="shared" si="18"/>
        <v>41235.162728636074</v>
      </c>
    </row>
    <row r="159" spans="1:38" x14ac:dyDescent="0.3">
      <c r="A159">
        <v>1600</v>
      </c>
      <c r="B159" s="1">
        <v>2.51214E-5</v>
      </c>
      <c r="C159">
        <f t="shared" si="16"/>
        <v>5.5059762271861148</v>
      </c>
      <c r="D159">
        <v>-3934100</v>
      </c>
      <c r="E159" s="1">
        <v>4.2316700000000001E-5</v>
      </c>
      <c r="F159" s="1">
        <v>6.8723000000000003E-6</v>
      </c>
      <c r="G159">
        <v>85.635300000000001</v>
      </c>
      <c r="O159">
        <v>900</v>
      </c>
      <c r="P159" s="1">
        <f>Feuil1!P130-Feuil1!P$124</f>
        <v>46449.315553763416</v>
      </c>
      <c r="Q159" s="1">
        <f>Feuil1!Q130-Feuil1!Q$124</f>
        <v>46549.316131070722</v>
      </c>
      <c r="R159" s="1">
        <f>Feuil1!R130-Feuil1!R$124</f>
        <v>46449.315553763416</v>
      </c>
      <c r="S159" s="1">
        <f>Feuil1!S130-Feuil1!S$124</f>
        <v>46549.316131070722</v>
      </c>
      <c r="T159" s="1">
        <f>Feuil1!T130-Feuil1!T$124</f>
        <v>46549.316131070722</v>
      </c>
      <c r="U159" s="1">
        <f>Feuil1!U130-Feuil1!U$124</f>
        <v>46449.315553763416</v>
      </c>
      <c r="V159" s="1">
        <f>Feuil1!V130-Feuil1!V$124</f>
        <v>46449.315553763416</v>
      </c>
      <c r="W159" s="1">
        <f>Feuil1!W130-Feuil1!W$124</f>
        <v>46449.315553763416</v>
      </c>
      <c r="X159" s="1">
        <f>Feuil1!X130-Feuil1!X$124</f>
        <v>46449.315553763416</v>
      </c>
      <c r="Y159" s="1">
        <f t="shared" si="17"/>
        <v>46224.636627083055</v>
      </c>
      <c r="Z159" s="1">
        <f t="shared" si="18"/>
        <v>50310.045866058506</v>
      </c>
    </row>
    <row r="160" spans="1:38" x14ac:dyDescent="0.3">
      <c r="A160" s="43">
        <v>1700</v>
      </c>
      <c r="B160" s="44">
        <v>2.5227300000000002E-5</v>
      </c>
      <c r="C160">
        <f t="shared" si="16"/>
        <v>5.5137022491115095</v>
      </c>
      <c r="D160" s="43">
        <v>-3929300</v>
      </c>
      <c r="E160" s="44">
        <v>4.2475000000000002E-5</v>
      </c>
      <c r="F160" s="44">
        <v>7.1291299999999996E-6</v>
      </c>
      <c r="G160" s="43">
        <v>84.9041</v>
      </c>
      <c r="O160">
        <v>1000</v>
      </c>
      <c r="P160" s="1">
        <f>Feuil1!P131-Feuil1!P$124</f>
        <v>54390.869300671853</v>
      </c>
      <c r="Q160" s="1">
        <f>Feuil1!Q131-Feuil1!Q$124</f>
        <v>54390.869300671387</v>
      </c>
      <c r="R160" s="1">
        <f>Feuil1!R131-Feuil1!R$124</f>
        <v>54390.869300671387</v>
      </c>
      <c r="S160" s="1">
        <f>Feuil1!S131-Feuil1!S$124</f>
        <v>54390.869300671853</v>
      </c>
      <c r="T160" s="1">
        <f>Feuil1!T131-Feuil1!T$124</f>
        <v>54490.869877979159</v>
      </c>
      <c r="U160" s="1">
        <f>Feuil1!U131-Feuil1!U$124</f>
        <v>54390.869300671387</v>
      </c>
      <c r="V160" s="1">
        <f>Feuil1!V131-Feuil1!V$124</f>
        <v>54390.869300671853</v>
      </c>
      <c r="W160" s="1">
        <f>Feuil1!W131-Feuil1!W$124</f>
        <v>54390.869300671387</v>
      </c>
      <c r="X160" s="1">
        <f>Feuil1!X131-Feuil1!X$124</f>
        <v>54390.869300671853</v>
      </c>
      <c r="Y160" s="1">
        <f t="shared" si="17"/>
        <v>54589.630251777533</v>
      </c>
      <c r="Z160" s="1">
        <f t="shared" si="18"/>
        <v>59531.340732345583</v>
      </c>
    </row>
    <row r="161" spans="1:26" x14ac:dyDescent="0.3">
      <c r="A161">
        <v>1800</v>
      </c>
      <c r="B161" s="1">
        <v>2.53379E-5</v>
      </c>
      <c r="C161">
        <f t="shared" si="16"/>
        <v>5.5217481155734554</v>
      </c>
      <c r="D161" s="1">
        <v>-3924350</v>
      </c>
      <c r="E161" s="1">
        <v>4.5344299999999999E-5</v>
      </c>
      <c r="F161" s="1">
        <v>7.42558E-6</v>
      </c>
      <c r="G161" s="1">
        <v>87.801299999999998</v>
      </c>
      <c r="O161">
        <v>1100</v>
      </c>
      <c r="P161" s="1">
        <f>Feuil1!P132-Feuil1!P$124</f>
        <v>62432.423624887597</v>
      </c>
      <c r="Q161" s="1">
        <f>Feuil1!Q132-Feuil1!Q$124</f>
        <v>62432.423624887597</v>
      </c>
      <c r="R161" s="1">
        <f>Feuil1!R132-Feuil1!R$124</f>
        <v>62432.423624887597</v>
      </c>
      <c r="S161" s="1">
        <f>Feuil1!S132-Feuil1!S$124</f>
        <v>62432.423624888062</v>
      </c>
      <c r="T161" s="1">
        <f>Feuil1!T132-Feuil1!T$124</f>
        <v>62532.424202195369</v>
      </c>
      <c r="U161" s="1">
        <f>Feuil1!U132-Feuil1!U$124</f>
        <v>62432.423624887597</v>
      </c>
      <c r="V161" s="1">
        <f>Feuil1!V132-Feuil1!V$124</f>
        <v>62432.423624888062</v>
      </c>
      <c r="W161" s="1">
        <f>Feuil1!W132-Feuil1!W$124</f>
        <v>62432.423624887597</v>
      </c>
      <c r="X161" s="1">
        <f>Feuil1!X132-Feuil1!X$124</f>
        <v>62432.423624888062</v>
      </c>
      <c r="Y161" s="1">
        <f t="shared" si="17"/>
        <v>63066.028038992285</v>
      </c>
      <c r="Z161" s="1">
        <f t="shared" si="18"/>
        <v>68881.22052947538</v>
      </c>
    </row>
    <row r="162" spans="1:26" x14ac:dyDescent="0.3">
      <c r="A162">
        <v>2000</v>
      </c>
      <c r="B162" s="1">
        <v>2.5570100000000001E-5</v>
      </c>
      <c r="C162">
        <f t="shared" si="16"/>
        <v>5.5385642044126673</v>
      </c>
      <c r="D162" s="1">
        <v>-3914150</v>
      </c>
      <c r="E162" s="1">
        <v>4.8347999999999999E-5</v>
      </c>
      <c r="F162" s="1">
        <v>8.0331499999999995E-6</v>
      </c>
      <c r="G162" s="1">
        <v>90.249399999999994</v>
      </c>
      <c r="O162">
        <v>1200</v>
      </c>
      <c r="P162" s="1">
        <f>Feuil1!P133-Feuil1!P$124</f>
        <v>70496.359000336844</v>
      </c>
      <c r="Q162" s="1">
        <f>Feuil1!Q133-Feuil1!Q$124</f>
        <v>70571.445596438833</v>
      </c>
      <c r="R162" s="1">
        <f>Feuil1!R133-Feuil1!R$124</f>
        <v>70573.978526410647</v>
      </c>
      <c r="S162" s="1">
        <f>Feuil1!S133-Feuil1!S$124</f>
        <v>70498.9780934304</v>
      </c>
      <c r="T162" s="1">
        <f>Feuil1!T133-Feuil1!T$124</f>
        <v>70573.978526410647</v>
      </c>
      <c r="U162" s="1">
        <f>Feuil1!U133-Feuil1!U$124</f>
        <v>70521.794867383782</v>
      </c>
      <c r="V162" s="1">
        <f>Feuil1!V133-Feuil1!V$124</f>
        <v>70473.977949103341</v>
      </c>
      <c r="W162" s="1">
        <f>Feuil1!W133-Feuil1!W$124</f>
        <v>70473.977949103341</v>
      </c>
      <c r="X162" s="1">
        <f>Feuil1!X133-Feuil1!X$124</f>
        <v>70548.978382084053</v>
      </c>
      <c r="Y162" s="1">
        <f t="shared" si="17"/>
        <v>71645.599499783741</v>
      </c>
      <c r="Z162" s="1">
        <f t="shared" si="18"/>
        <v>78347.654611829508</v>
      </c>
    </row>
    <row r="163" spans="1:26" x14ac:dyDescent="0.3">
      <c r="A163">
        <v>2150</v>
      </c>
      <c r="B163" s="1">
        <v>2.57703E-5</v>
      </c>
      <c r="C163">
        <f t="shared" si="16"/>
        <v>5.5529812938344811</v>
      </c>
      <c r="D163" s="1">
        <v>-3905500</v>
      </c>
      <c r="E163" s="1">
        <v>5.2498499999999999E-5</v>
      </c>
      <c r="F163" s="1">
        <v>8.5698700000000003E-6</v>
      </c>
      <c r="G163" s="1">
        <v>95.330500000000001</v>
      </c>
      <c r="O163">
        <v>1300</v>
      </c>
      <c r="P163" s="1">
        <f>Feuil1!P134-Feuil1!P$124</f>
        <v>78615.532850626856</v>
      </c>
      <c r="Q163" s="1">
        <f>Feuil1!Q134-Feuil1!Q$124</f>
        <v>78715.533427934162</v>
      </c>
      <c r="R163" s="1">
        <f>Feuil1!R134-Feuil1!R$124</f>
        <v>78615.532850626856</v>
      </c>
      <c r="S163" s="1">
        <f>Feuil1!S134-Feuil1!S$124</f>
        <v>78715.533427934628</v>
      </c>
      <c r="T163" s="1">
        <f>Feuil1!T134-Feuil1!T$124</f>
        <v>78715.533427934162</v>
      </c>
      <c r="U163" s="1">
        <f>Feuil1!U134-Feuil1!U$124</f>
        <v>78715.533427934162</v>
      </c>
      <c r="V163" s="1">
        <f>Feuil1!V134-Feuil1!V$124</f>
        <v>78715.533427934162</v>
      </c>
      <c r="W163" s="1">
        <f>Feuil1!W134-Feuil1!W$124</f>
        <v>78615.532850626856</v>
      </c>
      <c r="X163" s="1">
        <f>Feuil1!X134-Feuil1!X$124</f>
        <v>78715.533427934162</v>
      </c>
      <c r="Y163" s="1">
        <f t="shared" si="17"/>
        <v>80323.142118019343</v>
      </c>
      <c r="Z163" s="1">
        <f t="shared" si="18"/>
        <v>87922.238066133708</v>
      </c>
    </row>
    <row r="164" spans="1:26" x14ac:dyDescent="0.3">
      <c r="A164">
        <v>2300</v>
      </c>
      <c r="B164" s="1">
        <v>2.5997900000000001E-5</v>
      </c>
      <c r="C164">
        <f t="shared" si="16"/>
        <v>5.5692811421883519</v>
      </c>
      <c r="D164" s="1">
        <v>-3895750</v>
      </c>
      <c r="E164" s="1">
        <v>6.0791000000000001E-5</v>
      </c>
      <c r="F164" s="1">
        <v>9.3727999999999994E-6</v>
      </c>
      <c r="G164" s="1">
        <v>105.61199999999999</v>
      </c>
      <c r="O164">
        <v>1400</v>
      </c>
      <c r="P164" s="1">
        <f>Feuil1!P135-Feuil1!P$124</f>
        <v>86857.088329457678</v>
      </c>
      <c r="Q164" s="1">
        <f>Feuil1!Q135-Feuil1!Q$124</f>
        <v>86857.088329457678</v>
      </c>
      <c r="R164" s="1">
        <f>Feuil1!R135-Feuil1!R$124</f>
        <v>87057.08948407229</v>
      </c>
      <c r="S164" s="1">
        <f>Feuil1!S135-Feuil1!S$124</f>
        <v>86857.088329457678</v>
      </c>
      <c r="T164" s="1">
        <f>Feuil1!T135-Feuil1!T$124</f>
        <v>86957.088906764984</v>
      </c>
      <c r="U164" s="1">
        <f>Feuil1!U135-Feuil1!U$124</f>
        <v>86957.088906764984</v>
      </c>
      <c r="V164" s="1">
        <f>Feuil1!V135-Feuil1!V$124</f>
        <v>86857.088329457678</v>
      </c>
      <c r="W164" s="1">
        <f>Feuil1!W135-Feuil1!W$124</f>
        <v>86857.088329457678</v>
      </c>
      <c r="X164" s="1">
        <f>Feuil1!X135-Feuil1!X$124</f>
        <v>86957.088906764984</v>
      </c>
      <c r="Y164" s="1">
        <f t="shared" si="17"/>
        <v>89096.356416570663</v>
      </c>
      <c r="Z164" s="1">
        <f t="shared" si="18"/>
        <v>97598.925567149592</v>
      </c>
    </row>
    <row r="165" spans="1:26" x14ac:dyDescent="0.3">
      <c r="A165">
        <v>2450</v>
      </c>
      <c r="B165" s="1">
        <v>2.63035E-5</v>
      </c>
      <c r="C165">
        <f t="shared" si="16"/>
        <v>5.5910181126086611</v>
      </c>
      <c r="D165" s="1">
        <v>-3881375</v>
      </c>
      <c r="E165" s="1">
        <v>8.3266300000000006E-5</v>
      </c>
      <c r="F165" s="1">
        <v>1.0602499999999999E-6</v>
      </c>
      <c r="G165" s="1">
        <v>150.79599999999999</v>
      </c>
      <c r="O165">
        <v>1500</v>
      </c>
      <c r="P165" s="1">
        <f>Feuil1!P136-Feuil1!P$124</f>
        <v>95098.643808288034</v>
      </c>
      <c r="Q165" s="1">
        <f>Feuil1!Q136-Feuil1!Q$124</f>
        <v>95198.64438559534</v>
      </c>
      <c r="R165" s="1">
        <f>Feuil1!R136-Feuil1!R$124</f>
        <v>95198.64438559534</v>
      </c>
      <c r="S165" s="1">
        <f>Feuil1!S136-Feuil1!S$124</f>
        <v>95248.644674248993</v>
      </c>
      <c r="T165" s="1">
        <f>Feuil1!T136-Feuil1!T$124</f>
        <v>95298.644962902647</v>
      </c>
      <c r="U165" s="1">
        <f>Feuil1!U136-Feuil1!U$124</f>
        <v>95198.64438559534</v>
      </c>
      <c r="V165" s="1">
        <f>Feuil1!V136-Feuil1!V$124</f>
        <v>95198.64438559534</v>
      </c>
      <c r="W165" s="1">
        <f>Feuil1!W136-Feuil1!W$124</f>
        <v>95198.64438559534</v>
      </c>
      <c r="X165" s="1">
        <f>Feuil1!X136-Feuil1!X$124</f>
        <v>95298.644962902647</v>
      </c>
      <c r="Y165" s="1">
        <f t="shared" si="17"/>
        <v>97966.753683475981</v>
      </c>
      <c r="Z165" s="1">
        <f t="shared" si="18"/>
        <v>107373.25975886565</v>
      </c>
    </row>
    <row r="166" spans="1:26" x14ac:dyDescent="0.3">
      <c r="A166">
        <v>2600</v>
      </c>
      <c r="B166" s="1">
        <v>2.6574999999999999E-5</v>
      </c>
      <c r="C166">
        <f t="shared" si="16"/>
        <v>5.6101887990639145</v>
      </c>
      <c r="D166" s="1">
        <v>-3866625</v>
      </c>
      <c r="E166" s="1">
        <v>5.62447E-5</v>
      </c>
      <c r="F166" s="1">
        <v>5.4829200000000002E-6</v>
      </c>
      <c r="G166" s="1">
        <v>122.459</v>
      </c>
      <c r="O166">
        <v>1600</v>
      </c>
      <c r="P166" s="1">
        <f>Feuil1!P137-Feuil1!P$124</f>
        <v>103540.20044173347</v>
      </c>
      <c r="Q166" s="1">
        <f>Feuil1!Q137-Feuil1!Q$124</f>
        <v>103640.20101904077</v>
      </c>
      <c r="R166" s="1">
        <f>Feuil1!R137-Feuil1!R$124</f>
        <v>103640.20101904077</v>
      </c>
      <c r="S166" s="1">
        <f>Feuil1!S137-Feuil1!S$124</f>
        <v>103665.20116336783</v>
      </c>
      <c r="T166" s="1">
        <f>Feuil1!T137-Feuil1!T$124</f>
        <v>103640.20101904077</v>
      </c>
      <c r="U166" s="1">
        <f>Feuil1!U137-Feuil1!U$124</f>
        <v>103640.20101904077</v>
      </c>
      <c r="V166" s="1">
        <f>Feuil1!V137-Feuil1!V$124</f>
        <v>103640.20101904077</v>
      </c>
      <c r="W166" s="1">
        <f>Feuil1!W137-Feuil1!W$124</f>
        <v>103640.20101904077</v>
      </c>
      <c r="X166" s="1">
        <f>Feuil1!X137-Feuil1!X$124</f>
        <v>103715.20145202149</v>
      </c>
      <c r="Y166" s="1">
        <f t="shared" si="17"/>
        <v>106941.64449106039</v>
      </c>
      <c r="Z166" s="1">
        <f t="shared" si="18"/>
        <v>117241.88314285698</v>
      </c>
    </row>
    <row r="167" spans="1:26" x14ac:dyDescent="0.3">
      <c r="A167">
        <v>2800</v>
      </c>
      <c r="B167" s="1">
        <v>2.6865699999999999E-5</v>
      </c>
      <c r="C167">
        <f>(1/6)*(( (2592*0.33333/6.02E+23)*B167)^(1/3))*10000000000</f>
        <v>5.6305710016657633</v>
      </c>
      <c r="D167" s="1">
        <v>-3850675</v>
      </c>
      <c r="E167" s="1">
        <v>4.8526000000000003E-5</v>
      </c>
      <c r="F167" s="1">
        <v>1.054E-6</v>
      </c>
      <c r="G167" s="1">
        <v>105.845</v>
      </c>
      <c r="O167">
        <v>1700</v>
      </c>
      <c r="P167" s="1">
        <f>Feuil1!P138-Feuil1!P$124</f>
        <v>112004.00650033681</v>
      </c>
      <c r="Q167" s="1">
        <f>Feuil1!Q138-Feuil1!Q$124</f>
        <v>112081.75765248574</v>
      </c>
      <c r="R167" s="1">
        <f>Feuil1!R138-Feuil1!R$124</f>
        <v>112081.75765248574</v>
      </c>
      <c r="S167" s="1">
        <f>Feuil1!S138-Feuil1!S$124</f>
        <v>112181.75822979352</v>
      </c>
      <c r="T167" s="1">
        <f>Feuil1!T138-Feuil1!T$124</f>
        <v>112181.75822979305</v>
      </c>
      <c r="U167" s="1">
        <f>Feuil1!U138-Feuil1!U$124</f>
        <v>112181.75822979305</v>
      </c>
      <c r="V167" s="1">
        <f>Feuil1!V138-Feuil1!V$124</f>
        <v>112181.75822979352</v>
      </c>
      <c r="W167" s="1">
        <f>Feuil1!W138-Feuil1!W$124</f>
        <v>112281.75880710036</v>
      </c>
      <c r="X167" s="1">
        <f>Feuil1!X138-Feuil1!X$124</f>
        <v>112256.75866277376</v>
      </c>
      <c r="Y167" s="1">
        <f t="shared" si="17"/>
        <v>116037.20297726648</v>
      </c>
      <c r="Z167" s="1">
        <f t="shared" si="18"/>
        <v>127202.21921735205</v>
      </c>
    </row>
    <row r="168" spans="1:26" x14ac:dyDescent="0.3">
      <c r="A168">
        <v>2950</v>
      </c>
      <c r="B168" s="1">
        <v>2.7065700000000001E-5</v>
      </c>
      <c r="C168">
        <f>(1/6)*(( (2592*0.33333/6.02E+23)*B168)^(1/3))*10000000000</f>
        <v>5.644508615697732</v>
      </c>
      <c r="D168" s="1">
        <v>-3840275</v>
      </c>
      <c r="E168" s="1">
        <v>5.2489199999999999E-5</v>
      </c>
      <c r="F168" s="1">
        <v>1.13132E-6</v>
      </c>
      <c r="G168" s="1">
        <v>110.14700000000001</v>
      </c>
      <c r="O168">
        <v>1800</v>
      </c>
      <c r="P168" s="1">
        <f>Feuil1!P139-Feuil1!P$124</f>
        <v>120623.31486323848</v>
      </c>
      <c r="Q168" s="1">
        <f>Feuil1!Q139-Feuil1!Q$124</f>
        <v>120723.31544054579</v>
      </c>
      <c r="R168" s="1">
        <f>Feuil1!R139-Feuil1!R$124</f>
        <v>120723.31544054579</v>
      </c>
      <c r="S168" s="1">
        <f>Feuil1!S139-Feuil1!S$124</f>
        <v>120748.31558487285</v>
      </c>
      <c r="T168" s="1">
        <f>Feuil1!T139-Feuil1!T$124</f>
        <v>120898.31645083381</v>
      </c>
      <c r="U168" s="1">
        <f>Feuil1!U139-Feuil1!U$124</f>
        <v>120873.31630650675</v>
      </c>
      <c r="V168" s="1">
        <f>Feuil1!V139-Feuil1!V$124</f>
        <v>120823.31601785356</v>
      </c>
      <c r="W168" s="1">
        <f>Feuil1!W139-Feuil1!W$124</f>
        <v>120923.3165951604</v>
      </c>
      <c r="X168" s="1">
        <f>Feuil1!X139-Feuil1!X$124</f>
        <v>120923.31659516087</v>
      </c>
      <c r="Y168" s="1">
        <f t="shared" si="17"/>
        <v>125282.47718073598</v>
      </c>
      <c r="Z168" s="1">
        <f t="shared" si="18"/>
        <v>137252.25826718015</v>
      </c>
    </row>
    <row r="169" spans="1:26" x14ac:dyDescent="0.3">
      <c r="A169">
        <v>3100</v>
      </c>
      <c r="B169" s="1">
        <v>2.7280999999999999E-5</v>
      </c>
      <c r="C169">
        <f>(1/6)*(( (2592*0.33333/6.02E+23)*B169)^(1/3))*10000000000</f>
        <v>5.6594359285351743</v>
      </c>
      <c r="D169" s="1">
        <v>-3829850</v>
      </c>
      <c r="E169" s="1">
        <v>5.1493999999999999E-5</v>
      </c>
      <c r="F169" s="1">
        <v>1.20215E-6</v>
      </c>
      <c r="G169" s="1">
        <v>106.387</v>
      </c>
      <c r="O169">
        <v>2000</v>
      </c>
      <c r="P169" s="1">
        <f>Feuil1!P140-Feuil1!P$124</f>
        <v>138206.4321712805</v>
      </c>
      <c r="Q169" s="1">
        <f>Feuil1!Q140-Feuil1!Q$124</f>
        <v>138306.4327485878</v>
      </c>
      <c r="R169" s="1">
        <f>Feuil1!R140-Feuil1!R$124</f>
        <v>138306.4327485878</v>
      </c>
      <c r="S169" s="1">
        <f>Feuil1!S140-Feuil1!S$124</f>
        <v>138431.43347022217</v>
      </c>
      <c r="T169" s="1">
        <f>Feuil1!T140-Feuil1!T$124</f>
        <v>138556.43419185653</v>
      </c>
      <c r="U169" s="1">
        <f>Feuil1!U140-Feuil1!U$124</f>
        <v>138556.43419185607</v>
      </c>
      <c r="V169" s="1">
        <f>Feuil1!V140-Feuil1!V$124</f>
        <v>138781.43549079821</v>
      </c>
      <c r="W169" s="1">
        <f>Feuil1!W140-Feuil1!W$124</f>
        <v>138956.43650108576</v>
      </c>
      <c r="X169" s="1">
        <f>Feuil1!X140-Feuil1!X$124</f>
        <v>138606.43448051019</v>
      </c>
      <c r="Y169" s="1">
        <f t="shared" si="17"/>
        <v>144431.24365716384</v>
      </c>
      <c r="Z169" s="1">
        <f t="shared" si="18"/>
        <v>157615.39915952864</v>
      </c>
    </row>
    <row r="170" spans="1:26" x14ac:dyDescent="0.3">
      <c r="A170">
        <v>3300</v>
      </c>
      <c r="B170" s="1">
        <v>2.7589600000000001E-5</v>
      </c>
      <c r="C170">
        <f>(1/6)*(( (2592*0.33333/6.02E+23)*B170)^(1/3))*10000000000</f>
        <v>5.6806956280058527</v>
      </c>
      <c r="D170">
        <v>-3815550</v>
      </c>
      <c r="E170" s="1">
        <v>6.0315700000000003E-5</v>
      </c>
      <c r="F170" s="1">
        <v>1.3800699999999999E-6</v>
      </c>
      <c r="G170">
        <v>110.386</v>
      </c>
      <c r="O170">
        <v>2150</v>
      </c>
      <c r="P170" s="1">
        <f>Feuil1!P141-Feuil1!P$124</f>
        <v>152118.77433779091</v>
      </c>
      <c r="Q170" s="1">
        <f>Feuil1!Q141-Feuil1!Q$124</f>
        <v>151918.77318317583</v>
      </c>
      <c r="R170" s="1">
        <f>Feuil1!R141-Feuil1!R$124</f>
        <v>151968.77347182948</v>
      </c>
      <c r="S170" s="1">
        <f>Feuil1!S141-Feuil1!S$124</f>
        <v>152018.7737604836</v>
      </c>
      <c r="T170" s="1">
        <f>Feuil1!T141-Feuil1!T$124</f>
        <v>152218.77491509821</v>
      </c>
      <c r="U170" s="1">
        <f>Feuil1!U141-Feuil1!U$124</f>
        <v>152818.77837894205</v>
      </c>
      <c r="V170" s="1">
        <f>Feuil1!V141-Feuil1!V$124</f>
        <v>153118.78011086443</v>
      </c>
      <c r="W170" s="1">
        <f>Feuil1!W141-Feuil1!W$124</f>
        <v>152918.77895624936</v>
      </c>
      <c r="X170" s="1">
        <f>Feuil1!X141-Feuil1!X$124</f>
        <v>152518.77664702013</v>
      </c>
      <c r="Y170" s="1">
        <f t="shared" si="17"/>
        <v>159710.29377396105</v>
      </c>
      <c r="Z170" s="1">
        <f t="shared" ref="Z170:Z176" si="19">87.394*587.41*((1/(EXP(587.41/O170)-1))-(1/(EXP(587.41/298.15)-1)))+(0.003978*((POWER(O170,2))-(POWER(298.15,2))))</f>
        <v>173113.49448063091</v>
      </c>
    </row>
    <row r="171" spans="1:26" x14ac:dyDescent="0.3">
      <c r="O171">
        <v>2300</v>
      </c>
      <c r="P171" s="1">
        <f>Feuil1!P142-Feuil1!P$124</f>
        <v>166231.117658915</v>
      </c>
      <c r="Q171" s="1">
        <f>Feuil1!Q142-Feuil1!Q$124</f>
        <v>166431.11881352961</v>
      </c>
      <c r="R171" s="1">
        <f>Feuil1!R142-Feuil1!R$124</f>
        <v>167356.12415362243</v>
      </c>
      <c r="S171" s="1">
        <f>Feuil1!S142-Feuil1!S$124</f>
        <v>167106.12271035463</v>
      </c>
      <c r="T171" s="1">
        <f>Feuil1!T142-Feuil1!T$124</f>
        <v>167031.12227737391</v>
      </c>
      <c r="U171" s="1">
        <f>Feuil1!U142-Feuil1!U$124</f>
        <v>168181.1289164084</v>
      </c>
      <c r="V171" s="1">
        <f>Feuil1!V142-Feuil1!V$124</f>
        <v>168931.13324621366</v>
      </c>
      <c r="W171" s="1">
        <f>Feuil1!W142-Feuil1!W$124</f>
        <v>169556.13685438409</v>
      </c>
      <c r="X171" s="1">
        <f>Feuil1!X142-Feuil1!X$124</f>
        <v>170706.14349341905</v>
      </c>
      <c r="Y171" s="1">
        <f t="shared" ref="Y171:Y176" si="20">78.215*516.12*((1/(EXP(516.12/O171)-1))-(1/(EXP(516.12/298.15)-1)))+(0.0038609*((POWER(O171,2))-(POWER(298.15,2))))+(342500000*0.0000861733*(O171*EXP(-1.9105/(0.0000861733*O171))-298.15*EXP(-1.9105/(0.0000861733*298.15))))</f>
        <v>176278.40920256742</v>
      </c>
      <c r="Z171" s="1">
        <f t="shared" si="19"/>
        <v>188801.9482369411</v>
      </c>
    </row>
    <row r="172" spans="1:26" x14ac:dyDescent="0.3">
      <c r="D172" s="2" t="s">
        <v>11</v>
      </c>
      <c r="O172">
        <v>2450</v>
      </c>
      <c r="P172" s="1">
        <f>Feuil1!P143-Feuil1!P$124</f>
        <v>181718.46891801571</v>
      </c>
      <c r="Q172" s="1">
        <f>Feuil1!Q143-Feuil1!Q$124</f>
        <v>182818.47526839655</v>
      </c>
      <c r="R172" s="1">
        <f>Feuil1!R143-Feuil1!R$124</f>
        <v>183293.47801060649</v>
      </c>
      <c r="S172" s="1">
        <f>Feuil1!S143-Feuil1!S$124</f>
        <v>184793.48667021701</v>
      </c>
      <c r="T172" s="1">
        <f>Feuil1!T143-Feuil1!T$124</f>
        <v>185318.48970108014</v>
      </c>
      <c r="U172" s="1">
        <f>Feuil1!U143-Feuil1!U$124</f>
        <v>188168.50615433976</v>
      </c>
      <c r="V172" s="1">
        <f>Feuil1!V143-Feuil1!V$124</f>
        <v>190343.51871077484</v>
      </c>
      <c r="W172" s="1">
        <f>Feuil1!W143-Feuil1!W$124</f>
        <v>191768.52693740418</v>
      </c>
      <c r="X172" s="1">
        <f>Feuil1!X143-Feuil1!X$124</f>
        <v>192818.53299913136</v>
      </c>
      <c r="Y172" s="1">
        <f t="shared" si="20"/>
        <v>194790.79539429038</v>
      </c>
      <c r="Z172" s="1">
        <f t="shared" si="19"/>
        <v>204678.68486031058</v>
      </c>
    </row>
    <row r="173" spans="1:26" x14ac:dyDescent="0.3">
      <c r="O173">
        <v>2600</v>
      </c>
      <c r="P173" s="1">
        <f>Feuil1!P144-Feuil1!P$124</f>
        <v>202080.84832084924</v>
      </c>
      <c r="Q173" s="1">
        <f>Feuil1!Q144-Feuil1!Q$124</f>
        <v>203905.85885670828</v>
      </c>
      <c r="R173" s="1">
        <f>Feuil1!R144-Feuil1!R$124</f>
        <v>205555.8683822793</v>
      </c>
      <c r="S173" s="1">
        <f>Feuil1!S144-Feuil1!S$124</f>
        <v>206880.87603160227</v>
      </c>
      <c r="T173" s="1">
        <f>Feuil1!T144-Feuil1!T$124</f>
        <v>207405.87906246539</v>
      </c>
      <c r="U173" s="1">
        <f>Feuil1!U144-Feuil1!U$124</f>
        <v>208530.88555717329</v>
      </c>
      <c r="V173" s="1">
        <f>Feuil1!V144-Feuil1!V$124</f>
        <v>209330.8901756322</v>
      </c>
      <c r="W173" s="1">
        <f>Feuil1!W144-Feuil1!W$124</f>
        <v>209805.89291784167</v>
      </c>
      <c r="X173" s="1">
        <f>Feuil1!X144-Feuil1!X$124</f>
        <v>210705.89811360789</v>
      </c>
      <c r="Y173" s="1">
        <f t="shared" si="20"/>
        <v>216107.45882918182</v>
      </c>
      <c r="Z173" s="1">
        <f t="shared" si="19"/>
        <v>220742.1054353278</v>
      </c>
    </row>
    <row r="174" spans="1:26" x14ac:dyDescent="0.3">
      <c r="A174" s="3" t="s">
        <v>2</v>
      </c>
      <c r="B174" s="5" t="s">
        <v>3</v>
      </c>
      <c r="C174" s="5" t="s">
        <v>0</v>
      </c>
      <c r="D174" s="5" t="s">
        <v>15</v>
      </c>
      <c r="E174" s="5" t="s">
        <v>4</v>
      </c>
      <c r="F174" s="5" t="s">
        <v>5</v>
      </c>
      <c r="G174" s="5" t="s">
        <v>16</v>
      </c>
      <c r="O174">
        <v>2800</v>
      </c>
      <c r="P174" s="1">
        <f>Feuil1!P145-Feuil1!P$124</f>
        <v>229289.02119472343</v>
      </c>
      <c r="Q174" s="1">
        <f>Feuil1!Q145-Feuil1!Q$124</f>
        <v>230339.02725645062</v>
      </c>
      <c r="R174" s="1">
        <f>Feuil1!R145-Feuil1!R$124</f>
        <v>231564.03432846535</v>
      </c>
      <c r="S174" s="1">
        <f>Feuil1!S145-Feuil1!S$124</f>
        <v>231264.0325965439</v>
      </c>
      <c r="T174" s="1">
        <f>Feuil1!T145-Feuil1!T$124</f>
        <v>231539.03418413876</v>
      </c>
      <c r="U174" s="1">
        <f>Feuil1!U145-Feuil1!U$124</f>
        <v>231964.03663769504</v>
      </c>
      <c r="V174" s="1">
        <f>Feuil1!V145-Feuil1!V$124</f>
        <v>231714.03519442677</v>
      </c>
      <c r="W174" s="1">
        <f>Feuil1!W145-Feuil1!W$124</f>
        <v>231939.03649336798</v>
      </c>
      <c r="X174" s="1">
        <f>Feuil1!X145-Feuil1!X$124</f>
        <v>232164.03779230965</v>
      </c>
      <c r="Y174" s="1">
        <f t="shared" si="20"/>
        <v>250767.66251975411</v>
      </c>
      <c r="Z174" s="1">
        <f t="shared" si="19"/>
        <v>242448.27207353665</v>
      </c>
    </row>
    <row r="175" spans="1:26" x14ac:dyDescent="0.3">
      <c r="A175">
        <v>300</v>
      </c>
      <c r="B175" s="1">
        <v>2.38929E-5</v>
      </c>
      <c r="C175">
        <f>(1/6)*(( (2592*0.33333/6.02E+23)*B175)^(1/3))*10000000000</f>
        <v>5.4147200464262069</v>
      </c>
      <c r="D175" s="1">
        <v>-4004400</v>
      </c>
      <c r="E175" s="1">
        <v>2.99905E-5</v>
      </c>
      <c r="F175" s="1">
        <v>4.7681799999999998E-6</v>
      </c>
      <c r="G175" s="1">
        <v>76.373400000000004</v>
      </c>
      <c r="O175">
        <v>2950</v>
      </c>
      <c r="P175" s="1">
        <f>Feuil1!P146-Feuil1!P$124</f>
        <v>247701.38934006402</v>
      </c>
      <c r="Q175" s="1">
        <f>Feuil1!Q146-Feuil1!Q$124</f>
        <v>247876.39035035204</v>
      </c>
      <c r="R175" s="1">
        <f>Feuil1!R146-Feuil1!R$124</f>
        <v>247876.39035035204</v>
      </c>
      <c r="S175" s="1">
        <f>Feuil1!S146-Feuil1!S$124</f>
        <v>247626.38890708378</v>
      </c>
      <c r="T175" s="1">
        <f>Feuil1!T146-Feuil1!T$124</f>
        <v>247901.3904946791</v>
      </c>
      <c r="U175" s="1">
        <f>Feuil1!U146-Feuil1!U$124</f>
        <v>247976.39092765935</v>
      </c>
      <c r="V175" s="1">
        <f>Feuil1!V146-Feuil1!V$124</f>
        <v>247826.39006169839</v>
      </c>
      <c r="W175" s="1">
        <f>Feuil1!W146-Feuil1!W$124</f>
        <v>247751.38962871768</v>
      </c>
      <c r="X175" s="1">
        <f>Feuil1!X146-Feuil1!X$124</f>
        <v>248001.39107198641</v>
      </c>
      <c r="Y175" s="1">
        <f t="shared" si="20"/>
        <v>283126.63944594137</v>
      </c>
      <c r="Z175" s="1">
        <f t="shared" si="19"/>
        <v>258942.85771747254</v>
      </c>
    </row>
    <row r="176" spans="1:26" x14ac:dyDescent="0.3">
      <c r="A176">
        <v>400</v>
      </c>
      <c r="B176" s="1">
        <v>2.3964600000000001E-5</v>
      </c>
      <c r="C176">
        <f t="shared" ref="C176:C191" si="21">(1/6)*(( (2592*0.33333/6.02E+23)*B176)^(1/3))*10000000000</f>
        <v>5.4201309665836064</v>
      </c>
      <c r="D176">
        <v>-4000500</v>
      </c>
      <c r="E176" s="1">
        <v>3.02995E-5</v>
      </c>
      <c r="F176" s="1">
        <v>4.8613299999999999E-6</v>
      </c>
      <c r="G176">
        <v>76.571799999999996</v>
      </c>
      <c r="O176">
        <v>3100</v>
      </c>
      <c r="P176" s="1">
        <f>Feuil1!P147-Feuil1!P$124</f>
        <v>264513.74824848678</v>
      </c>
      <c r="Q176" s="1">
        <f>Feuil1!Q147-Feuil1!Q$124</f>
        <v>264788.7498360821</v>
      </c>
      <c r="R176" s="1">
        <f>Feuil1!R147-Feuil1!R$124</f>
        <v>264138.74608358415</v>
      </c>
      <c r="S176" s="1">
        <f>Feuil1!S147-Feuil1!S$124</f>
        <v>264413.74767117947</v>
      </c>
      <c r="T176" s="1">
        <f>Feuil1!T147-Feuil1!T$124</f>
        <v>263913.74478464294</v>
      </c>
      <c r="U176" s="1">
        <f>Feuil1!U147-Feuil1!U$124</f>
        <v>264013.74536194978</v>
      </c>
      <c r="V176" s="1">
        <f>Feuil1!V147-Feuil1!V$124</f>
        <v>263863.74449598929</v>
      </c>
      <c r="W176" s="1">
        <f>Feuil1!W147-Feuil1!W$124</f>
        <v>263613.74305272056</v>
      </c>
      <c r="X176" s="1">
        <f>Feuil1!X147-Feuil1!X$124</f>
        <v>263588.74290839396</v>
      </c>
      <c r="Y176" s="1">
        <f t="shared" si="20"/>
        <v>322599.54557839764</v>
      </c>
      <c r="Z176" s="1">
        <f t="shared" si="19"/>
        <v>275620.85207630909</v>
      </c>
    </row>
    <row r="177" spans="1:26" x14ac:dyDescent="0.3">
      <c r="A177">
        <v>500</v>
      </c>
      <c r="B177" s="1">
        <v>2.4038099999999999E-5</v>
      </c>
      <c r="C177">
        <f t="shared" si="21"/>
        <v>5.4256665348614286</v>
      </c>
      <c r="D177">
        <v>-3996600</v>
      </c>
      <c r="E177" s="1">
        <v>3.13548E-5</v>
      </c>
      <c r="F177" s="1">
        <v>4.9758200000000004E-6</v>
      </c>
      <c r="G177">
        <v>77.245800000000003</v>
      </c>
      <c r="O177">
        <v>3300</v>
      </c>
      <c r="P177" s="1">
        <f>Feuil1!P148-Feuil1!P$124</f>
        <v>286746.89240132039</v>
      </c>
      <c r="Q177" s="1">
        <f>Feuil1!Q148-Feuil1!Q$124</f>
        <v>286671.89196833968</v>
      </c>
      <c r="R177" s="1">
        <f>Feuil1!R148-Feuil1!R$124</f>
        <v>287646.89759708662</v>
      </c>
      <c r="S177" s="1">
        <f>Feuil1!S148-Feuil1!S$124</f>
        <v>286171.88908180315</v>
      </c>
      <c r="T177" s="1">
        <f>Feuil1!T148-Feuil1!T$124</f>
        <v>286071.88850449584</v>
      </c>
      <c r="U177" s="1">
        <f>Feuil1!U148-Feuil1!U$124</f>
        <v>285796.88691690052</v>
      </c>
      <c r="V177" s="1">
        <f>Feuil1!V148-Feuil1!V$124</f>
        <v>285871.88734988123</v>
      </c>
      <c r="W177" s="1">
        <f>Feuil1!W148-Feuil1!W$124</f>
        <v>286396.89038074482</v>
      </c>
      <c r="X177" s="1">
        <f>Feuil1!X148-Feuil1!X$124</f>
        <v>285246.88374171034</v>
      </c>
    </row>
    <row r="178" spans="1:26" x14ac:dyDescent="0.3">
      <c r="A178">
        <v>600</v>
      </c>
      <c r="B178" s="1">
        <v>2.4112900000000001E-5</v>
      </c>
      <c r="C178">
        <f t="shared" si="21"/>
        <v>5.4312884382671225</v>
      </c>
      <c r="D178">
        <v>-3992600</v>
      </c>
      <c r="E178" s="1">
        <v>3.1337500000000003E-5</v>
      </c>
      <c r="F178" s="1">
        <v>5.0849999999999996E-6</v>
      </c>
      <c r="G178">
        <v>77.568700000000007</v>
      </c>
    </row>
    <row r="179" spans="1:26" x14ac:dyDescent="0.3">
      <c r="A179">
        <v>700</v>
      </c>
      <c r="B179" s="1">
        <v>2.41899E-5</v>
      </c>
      <c r="C179">
        <f t="shared" si="21"/>
        <v>5.4370635605790127</v>
      </c>
      <c r="D179">
        <v>-3988600</v>
      </c>
      <c r="E179" s="1">
        <v>3.1795299999999997E-5</v>
      </c>
      <c r="F179" s="1">
        <v>5.1949500000000001E-6</v>
      </c>
      <c r="G179">
        <v>77.624399999999994</v>
      </c>
      <c r="T179" s="6" t="s">
        <v>16</v>
      </c>
    </row>
    <row r="180" spans="1:26" x14ac:dyDescent="0.3">
      <c r="A180">
        <v>800</v>
      </c>
      <c r="B180" s="1">
        <v>2.4269000000000001E-5</v>
      </c>
      <c r="C180">
        <f t="shared" si="21"/>
        <v>5.4429834390540099</v>
      </c>
      <c r="D180" s="1">
        <v>-3984500</v>
      </c>
      <c r="E180" s="1">
        <v>3.4339799999999999E-5</v>
      </c>
      <c r="F180" s="1">
        <v>5.3651499999999998E-6</v>
      </c>
      <c r="G180" s="1">
        <v>79.754099999999994</v>
      </c>
      <c r="P180">
        <v>0</v>
      </c>
      <c r="Q180">
        <v>0.125</v>
      </c>
      <c r="R180">
        <v>0.25</v>
      </c>
      <c r="S180">
        <v>0.375</v>
      </c>
      <c r="T180">
        <v>0.5</v>
      </c>
      <c r="U180">
        <v>0.625</v>
      </c>
      <c r="V180">
        <v>0.75</v>
      </c>
      <c r="W180">
        <v>0.875</v>
      </c>
      <c r="X180">
        <v>1</v>
      </c>
    </row>
    <row r="181" spans="1:26" x14ac:dyDescent="0.3">
      <c r="A181">
        <v>900</v>
      </c>
      <c r="B181" s="1">
        <v>2.4349899999999999E-5</v>
      </c>
      <c r="C181">
        <f t="shared" si="21"/>
        <v>5.4490247397590981</v>
      </c>
      <c r="D181">
        <v>-3980400</v>
      </c>
      <c r="E181" s="1">
        <v>3.3837000000000001E-5</v>
      </c>
      <c r="F181" s="1">
        <v>5.4954799999999996E-6</v>
      </c>
      <c r="G181">
        <v>79.0047</v>
      </c>
      <c r="O181" s="3" t="s">
        <v>2</v>
      </c>
      <c r="P181" s="7" t="s">
        <v>1</v>
      </c>
      <c r="Q181" s="7" t="s">
        <v>6</v>
      </c>
      <c r="R181" s="7" t="s">
        <v>7</v>
      </c>
      <c r="S181" s="7" t="s">
        <v>8</v>
      </c>
      <c r="T181" s="7" t="s">
        <v>9</v>
      </c>
      <c r="U181" s="7" t="s">
        <v>10</v>
      </c>
      <c r="V181" s="7" t="s">
        <v>11</v>
      </c>
      <c r="W181" s="7" t="s">
        <v>12</v>
      </c>
      <c r="X181" s="7" t="s">
        <v>13</v>
      </c>
      <c r="Y181" s="8" t="s">
        <v>22</v>
      </c>
      <c r="Z181" s="8" t="s">
        <v>53</v>
      </c>
    </row>
    <row r="182" spans="1:26" x14ac:dyDescent="0.3">
      <c r="A182">
        <v>1000</v>
      </c>
      <c r="B182" s="1">
        <v>2.4433599999999999E-5</v>
      </c>
      <c r="C182">
        <f t="shared" si="21"/>
        <v>5.4552610663726018</v>
      </c>
      <c r="D182">
        <v>-3976200</v>
      </c>
      <c r="E182" s="1">
        <v>3.5219200000000003E-5</v>
      </c>
      <c r="F182" s="1">
        <v>5.6450299999999997E-6</v>
      </c>
      <c r="G182">
        <v>80.403999999999996</v>
      </c>
      <c r="O182">
        <v>300</v>
      </c>
      <c r="P182" s="1">
        <v>76.235100000000003</v>
      </c>
      <c r="Q182" s="1">
        <v>75.724900000000005</v>
      </c>
      <c r="R182" s="1">
        <v>75.623400000000004</v>
      </c>
      <c r="S182" s="1">
        <v>75.951400000000007</v>
      </c>
      <c r="T182" s="1">
        <v>76.180800000000005</v>
      </c>
      <c r="U182" s="1">
        <v>76.371700000000004</v>
      </c>
      <c r="V182" s="1">
        <v>76.373400000000004</v>
      </c>
      <c r="W182" s="1">
        <v>75.643299999999996</v>
      </c>
      <c r="X182" s="1">
        <v>76.719700000000003</v>
      </c>
      <c r="Y182">
        <f>(78.215*POWER(516.12,2)*EXP(516.12/O182))/((POWER(O182,2))*POWER((EXP(516.12/O182)-1), 2))+(O182*2*0.0038609)+(342500000*0.0000861733*EXP(-1.9105/0.00008617*O182))*(1+(1.9105/(0.0000861733*O182)))</f>
        <v>63.791265129098591</v>
      </c>
      <c r="Z182">
        <f>((87.613*POWER(587.41,2)*EXP(587.41/O182))/((POWER(O182,2))*POWER((EXP(587.41/O182)-1),2)))+(2*0.003978*O182)</f>
        <v>66.655061849797818</v>
      </c>
    </row>
    <row r="183" spans="1:26" x14ac:dyDescent="0.3">
      <c r="A183">
        <v>1100</v>
      </c>
      <c r="B183" s="1">
        <v>2.45188E-5</v>
      </c>
      <c r="C183">
        <f t="shared" si="21"/>
        <v>5.4615945449689018</v>
      </c>
      <c r="D183">
        <v>-3971900</v>
      </c>
      <c r="E183" s="1">
        <v>3.6492499999999997E-5</v>
      </c>
      <c r="F183" s="1">
        <v>5.82558E-6</v>
      </c>
      <c r="G183">
        <v>81.118399999999994</v>
      </c>
      <c r="O183">
        <v>400</v>
      </c>
      <c r="P183">
        <v>76.357299999999995</v>
      </c>
      <c r="Q183">
        <v>76.279899999999998</v>
      </c>
      <c r="R183">
        <v>76.684200000000004</v>
      </c>
      <c r="S183">
        <v>76.383899999999997</v>
      </c>
      <c r="T183">
        <v>77.085999999999999</v>
      </c>
      <c r="U183">
        <v>75.826400000000007</v>
      </c>
      <c r="V183">
        <v>76.571799999999996</v>
      </c>
      <c r="W183">
        <v>76.928799999999995</v>
      </c>
      <c r="X183">
        <v>76.450900000000004</v>
      </c>
      <c r="Y183">
        <f t="shared" ref="Y183:Y196" si="22">(78.215*POWER(516.12,2)*EXP(516.12/O183))/((POWER(O183,2))*POWER((EXP(516.12/O183)-1), 2))+(O183*2*0.0038609)+(342500000*0.0000861733*EXP(-1.9105/0.00008617*O183))*(1+(1.9105/(0.0000861733*O183)))</f>
        <v>71.29914901898286</v>
      </c>
      <c r="Z183">
        <f t="shared" ref="Z183:Z198" si="23">((87.613*POWER(587.41,2)*EXP(587.41/O183))/((POWER(O183,2))*POWER((EXP(587.41/O183)-1),2)))+(2*0.003978*O183)</f>
        <v>76.612873158634201</v>
      </c>
    </row>
    <row r="184" spans="1:26" x14ac:dyDescent="0.3">
      <c r="A184">
        <v>1200</v>
      </c>
      <c r="B184" s="1">
        <v>2.4607500000000001E-5</v>
      </c>
      <c r="C184">
        <f t="shared" si="21"/>
        <v>5.468172632368578</v>
      </c>
      <c r="D184">
        <v>-3967600</v>
      </c>
      <c r="E184" s="1">
        <v>3.7097700000000002E-5</v>
      </c>
      <c r="F184" s="1">
        <v>5.9827999999999997E-6</v>
      </c>
      <c r="G184">
        <v>81.691800000000001</v>
      </c>
      <c r="O184">
        <v>500</v>
      </c>
      <c r="P184">
        <v>77.429000000000002</v>
      </c>
      <c r="Q184">
        <v>76.980999999999995</v>
      </c>
      <c r="R184" s="43">
        <v>76.267799999999994</v>
      </c>
      <c r="S184">
        <v>77.018100000000004</v>
      </c>
      <c r="T184">
        <v>77.044700000000006</v>
      </c>
      <c r="U184">
        <v>77.241200000000006</v>
      </c>
      <c r="V184">
        <v>77.245800000000003</v>
      </c>
      <c r="W184">
        <v>77.430999999999997</v>
      </c>
      <c r="X184">
        <v>76.804699999999997</v>
      </c>
      <c r="Y184">
        <f t="shared" si="22"/>
        <v>75.48585244715558</v>
      </c>
      <c r="Z184">
        <f t="shared" si="23"/>
        <v>82.173115807897574</v>
      </c>
    </row>
    <row r="185" spans="1:26" x14ac:dyDescent="0.3">
      <c r="A185">
        <v>1300</v>
      </c>
      <c r="B185" s="1">
        <v>2.4699299999999999E-5</v>
      </c>
      <c r="C185">
        <f t="shared" si="21"/>
        <v>5.4749639943044697</v>
      </c>
      <c r="D185" s="1">
        <v>-3963100</v>
      </c>
      <c r="E185" s="1">
        <v>3.83388E-5</v>
      </c>
      <c r="F185" s="1">
        <v>6.1790499999999997E-6</v>
      </c>
      <c r="G185">
        <v>82.612300000000005</v>
      </c>
      <c r="O185">
        <v>600</v>
      </c>
      <c r="P185">
        <v>77.967200000000005</v>
      </c>
      <c r="Q185">
        <v>77.113399999999999</v>
      </c>
      <c r="R185">
        <v>77.734099999999998</v>
      </c>
      <c r="S185">
        <v>78.589200000000005</v>
      </c>
      <c r="T185">
        <v>77.334599999999995</v>
      </c>
      <c r="U185">
        <v>77.656599999999997</v>
      </c>
      <c r="V185">
        <v>77.568700000000007</v>
      </c>
      <c r="W185">
        <v>77.061899999999994</v>
      </c>
      <c r="X185">
        <v>77.575000000000003</v>
      </c>
      <c r="Y185">
        <f t="shared" si="22"/>
        <v>78.198513159349062</v>
      </c>
      <c r="Z185">
        <f t="shared" si="23"/>
        <v>85.711728539412533</v>
      </c>
    </row>
    <row r="186" spans="1:26" x14ac:dyDescent="0.3">
      <c r="A186">
        <v>1400</v>
      </c>
      <c r="B186" s="1">
        <v>2.4793100000000002E-5</v>
      </c>
      <c r="C186">
        <f t="shared" si="21"/>
        <v>5.4818859568632554</v>
      </c>
      <c r="D186">
        <v>-3958700</v>
      </c>
      <c r="E186" s="1">
        <v>3.9264000000000002E-5</v>
      </c>
      <c r="F186" s="1">
        <v>6.37718E-6</v>
      </c>
      <c r="G186">
        <v>83.410700000000006</v>
      </c>
      <c r="O186">
        <v>700</v>
      </c>
      <c r="P186">
        <v>78.223799999999997</v>
      </c>
      <c r="Q186" s="43">
        <v>79.012200000000007</v>
      </c>
      <c r="R186">
        <v>77.728800000000007</v>
      </c>
      <c r="S186">
        <v>77.864999999999995</v>
      </c>
      <c r="T186">
        <v>77.766300000000001</v>
      </c>
      <c r="U186">
        <v>77.772099999999995</v>
      </c>
      <c r="V186">
        <v>77.624399999999994</v>
      </c>
      <c r="W186">
        <v>78.352999999999994</v>
      </c>
      <c r="X186">
        <v>78.299499999999995</v>
      </c>
      <c r="Y186">
        <f t="shared" si="22"/>
        <v>80.171184696238697</v>
      </c>
      <c r="Z186">
        <f t="shared" si="23"/>
        <v>88.21697382978688</v>
      </c>
    </row>
    <row r="187" spans="1:26" x14ac:dyDescent="0.3">
      <c r="A187">
        <v>1500</v>
      </c>
      <c r="B187" s="1">
        <v>2.4890799999999999E-5</v>
      </c>
      <c r="C187">
        <f t="shared" si="21"/>
        <v>5.4890771819666133</v>
      </c>
      <c r="D187">
        <v>-3954100</v>
      </c>
      <c r="E187" s="1">
        <v>3.9840499999999999E-5</v>
      </c>
      <c r="F187" s="1">
        <v>6.5702999999999996E-6</v>
      </c>
      <c r="G187">
        <v>83.640100000000004</v>
      </c>
      <c r="O187">
        <v>800</v>
      </c>
      <c r="P187" s="1">
        <v>78.171999999999997</v>
      </c>
      <c r="Q187" s="1">
        <v>78.782600000000002</v>
      </c>
      <c r="R187" s="1">
        <v>78.148200000000003</v>
      </c>
      <c r="S187" s="1">
        <v>77.980400000000003</v>
      </c>
      <c r="T187" s="1">
        <v>78.416799999999995</v>
      </c>
      <c r="U187" s="1">
        <v>78.882499999999993</v>
      </c>
      <c r="V187" s="1">
        <v>79.754099999999994</v>
      </c>
      <c r="W187" s="1">
        <v>79.067099999999996</v>
      </c>
      <c r="X187" s="1">
        <v>78.449700000000007</v>
      </c>
      <c r="Y187">
        <f t="shared" si="22"/>
        <v>81.735100768034457</v>
      </c>
      <c r="Z187">
        <f t="shared" si="23"/>
        <v>90.145367030516212</v>
      </c>
    </row>
    <row r="188" spans="1:26" x14ac:dyDescent="0.3">
      <c r="A188">
        <v>1600</v>
      </c>
      <c r="B188" s="1">
        <v>2.4992599999999999E-5</v>
      </c>
      <c r="C188">
        <f t="shared" si="21"/>
        <v>5.4965501973533568</v>
      </c>
      <c r="D188">
        <v>-3949400</v>
      </c>
      <c r="E188" s="1">
        <v>4.2369300000000001E-5</v>
      </c>
      <c r="F188" s="1">
        <v>6.8737799999999996E-6</v>
      </c>
      <c r="G188">
        <v>85.560299999999998</v>
      </c>
      <c r="O188">
        <v>900</v>
      </c>
      <c r="P188">
        <v>79.708799999999997</v>
      </c>
      <c r="Q188">
        <v>78.786500000000004</v>
      </c>
      <c r="R188">
        <v>79.493700000000004</v>
      </c>
      <c r="S188">
        <v>79.909400000000005</v>
      </c>
      <c r="T188">
        <v>78.691199999999995</v>
      </c>
      <c r="U188">
        <v>79.978499999999997</v>
      </c>
      <c r="V188">
        <v>79.0047</v>
      </c>
      <c r="W188">
        <v>79.521199999999993</v>
      </c>
      <c r="X188">
        <v>78.256900000000002</v>
      </c>
      <c r="Y188">
        <f t="shared" si="22"/>
        <v>83.055903145098981</v>
      </c>
      <c r="Z188">
        <f t="shared" si="23"/>
        <v>91.728365626566756</v>
      </c>
    </row>
    <row r="189" spans="1:26" x14ac:dyDescent="0.3">
      <c r="A189">
        <v>1700</v>
      </c>
      <c r="B189" s="1">
        <v>2.5097200000000001E-5</v>
      </c>
      <c r="C189">
        <f t="shared" si="21"/>
        <v>5.5042076496195511</v>
      </c>
      <c r="D189">
        <v>-3944600</v>
      </c>
      <c r="E189" s="1">
        <v>4.3464799999999998E-5</v>
      </c>
      <c r="F189" s="1">
        <v>7.1072999999999997E-6</v>
      </c>
      <c r="G189">
        <v>86.411900000000003</v>
      </c>
      <c r="O189">
        <v>1000</v>
      </c>
      <c r="P189">
        <v>80.865099999999998</v>
      </c>
      <c r="Q189">
        <v>80.035200000000003</v>
      </c>
      <c r="R189">
        <v>80.378500000000003</v>
      </c>
      <c r="S189">
        <v>81.000200000000007</v>
      </c>
      <c r="T189">
        <v>80.466700000000003</v>
      </c>
      <c r="U189" s="10">
        <v>80.130399999999995</v>
      </c>
      <c r="V189">
        <v>80.403999999999996</v>
      </c>
      <c r="W189">
        <v>80.230800000000002</v>
      </c>
      <c r="X189">
        <v>80.135800000000003</v>
      </c>
      <c r="Y189">
        <f t="shared" si="22"/>
        <v>84.223441111598277</v>
      </c>
      <c r="Z189">
        <f t="shared" si="23"/>
        <v>93.092632768763252</v>
      </c>
    </row>
    <row r="190" spans="1:26" x14ac:dyDescent="0.3">
      <c r="A190">
        <v>1800</v>
      </c>
      <c r="B190" s="1">
        <v>2.52065E-5</v>
      </c>
      <c r="C190">
        <f t="shared" si="21"/>
        <v>5.5121864766397772</v>
      </c>
      <c r="D190" s="1">
        <v>-3939700</v>
      </c>
      <c r="E190" s="1">
        <v>4.4790999999999999E-5</v>
      </c>
      <c r="F190" s="1">
        <v>7.3690000000000001E-6</v>
      </c>
      <c r="G190" s="1">
        <v>87.574600000000004</v>
      </c>
      <c r="O190">
        <v>1100</v>
      </c>
      <c r="P190">
        <v>80.065299999999993</v>
      </c>
      <c r="Q190">
        <v>80.923699999999997</v>
      </c>
      <c r="R190">
        <v>80.599900000000005</v>
      </c>
      <c r="S190">
        <v>80.128100000000003</v>
      </c>
      <c r="T190">
        <v>80.484800000000007</v>
      </c>
      <c r="U190">
        <v>80.601799999999997</v>
      </c>
      <c r="V190">
        <v>81.118399999999994</v>
      </c>
      <c r="W190">
        <v>80.803299999999993</v>
      </c>
      <c r="X190">
        <v>80.455699999999993</v>
      </c>
      <c r="Y190">
        <f t="shared" si="22"/>
        <v>85.28972726225939</v>
      </c>
      <c r="Z190">
        <f t="shared" si="23"/>
        <v>94.311934801305668</v>
      </c>
    </row>
    <row r="191" spans="1:26" x14ac:dyDescent="0.3">
      <c r="A191">
        <v>2000</v>
      </c>
      <c r="B191" s="1">
        <v>2.5443300000000001E-5</v>
      </c>
      <c r="C191">
        <f t="shared" si="21"/>
        <v>5.5293939363303801</v>
      </c>
      <c r="D191" s="1">
        <v>-3929225</v>
      </c>
      <c r="E191" s="1">
        <v>5.0954500000000001E-5</v>
      </c>
      <c r="F191" s="1">
        <v>8.1080499999999994E-6</v>
      </c>
      <c r="G191" s="1">
        <v>93.9495</v>
      </c>
      <c r="O191">
        <v>1200</v>
      </c>
      <c r="P191" s="43">
        <v>80.488799999999998</v>
      </c>
      <c r="Q191" s="43">
        <v>81.172799999999995</v>
      </c>
      <c r="R191">
        <v>81.874300000000005</v>
      </c>
      <c r="S191">
        <v>81.703400000000002</v>
      </c>
      <c r="T191">
        <v>81.122100000000003</v>
      </c>
      <c r="U191" s="43">
        <v>81.237399999999994</v>
      </c>
      <c r="V191">
        <v>81.691800000000001</v>
      </c>
      <c r="W191">
        <v>81.635199999999998</v>
      </c>
      <c r="X191">
        <v>80.741200000000006</v>
      </c>
      <c r="Y191">
        <f t="shared" si="22"/>
        <v>86.286507362842556</v>
      </c>
      <c r="Z191">
        <f t="shared" si="23"/>
        <v>95.431488694433554</v>
      </c>
    </row>
    <row r="192" spans="1:26" x14ac:dyDescent="0.3">
      <c r="A192">
        <v>2150</v>
      </c>
      <c r="B192" s="1">
        <v>2.5644599999999998E-5</v>
      </c>
      <c r="C192">
        <f t="shared" ref="C192:C199" si="24">(1/6)*(( (2592*0.33333/6.02E+23)*B192)^(1/3))*10000000000</f>
        <v>5.5439379670852009</v>
      </c>
      <c r="D192" s="1">
        <v>-3920500</v>
      </c>
      <c r="E192" s="1">
        <v>4.7200000000000002E-5</v>
      </c>
      <c r="F192" s="1">
        <v>7.977E-6</v>
      </c>
      <c r="G192" s="1">
        <v>91.943899999999999</v>
      </c>
      <c r="O192">
        <v>1300</v>
      </c>
      <c r="P192" s="1">
        <v>82.317300000000003</v>
      </c>
      <c r="Q192" s="1">
        <v>83.072000000000003</v>
      </c>
      <c r="R192" s="1">
        <v>83.303899999999999</v>
      </c>
      <c r="S192">
        <v>82.232100000000003</v>
      </c>
      <c r="T192">
        <v>81.473500000000001</v>
      </c>
      <c r="U192">
        <v>82.399199999999993</v>
      </c>
      <c r="V192">
        <v>82.612300000000005</v>
      </c>
      <c r="W192">
        <v>82.600300000000004</v>
      </c>
      <c r="X192">
        <v>81.4358</v>
      </c>
      <c r="Y192">
        <f t="shared" si="22"/>
        <v>87.234024388270342</v>
      </c>
      <c r="Z192">
        <f t="shared" si="23"/>
        <v>96.480219244670479</v>
      </c>
    </row>
    <row r="193" spans="1:26" x14ac:dyDescent="0.3">
      <c r="A193">
        <v>2300</v>
      </c>
      <c r="B193" s="1">
        <v>2.5877500000000001E-5</v>
      </c>
      <c r="C193">
        <f t="shared" si="24"/>
        <v>5.5606704563828551</v>
      </c>
      <c r="D193" s="1">
        <v>-3910300</v>
      </c>
      <c r="E193" s="1">
        <v>6.5165800000000005E-5</v>
      </c>
      <c r="F193" s="1">
        <v>9.4553999999999993E-6</v>
      </c>
      <c r="G193" s="1">
        <v>113.419</v>
      </c>
      <c r="O193">
        <v>1400</v>
      </c>
      <c r="P193">
        <v>83.006600000000006</v>
      </c>
      <c r="Q193">
        <v>82.506399999999999</v>
      </c>
      <c r="R193" s="43">
        <v>83.786799999999999</v>
      </c>
      <c r="S193">
        <v>82.452399999999997</v>
      </c>
      <c r="T193">
        <v>82.281899999999993</v>
      </c>
      <c r="U193">
        <v>83.033100000000005</v>
      </c>
      <c r="V193">
        <v>83.410700000000006</v>
      </c>
      <c r="W193">
        <v>82.97</v>
      </c>
      <c r="X193">
        <v>82.720600000000005</v>
      </c>
      <c r="Y193">
        <f t="shared" si="22"/>
        <v>88.145669715302972</v>
      </c>
      <c r="Z193">
        <f t="shared" si="23"/>
        <v>97.477307485356533</v>
      </c>
    </row>
    <row r="194" spans="1:26" x14ac:dyDescent="0.3">
      <c r="A194">
        <v>2450</v>
      </c>
      <c r="B194" s="1">
        <v>2.6196000000000001E-5</v>
      </c>
      <c r="C194">
        <f t="shared" si="24"/>
        <v>5.5833910528105175</v>
      </c>
      <c r="D194" s="1">
        <v>-3894500</v>
      </c>
      <c r="E194" s="1">
        <v>6.8190300000000003E-5</v>
      </c>
      <c r="F194" s="1">
        <v>7.5579299999999997E-6</v>
      </c>
      <c r="G194" s="1">
        <v>136.14500000000001</v>
      </c>
      <c r="O194">
        <v>1500</v>
      </c>
      <c r="P194">
        <v>83.546400000000006</v>
      </c>
      <c r="Q194">
        <v>83.812700000000007</v>
      </c>
      <c r="R194">
        <v>84.176500000000004</v>
      </c>
      <c r="S194" s="10">
        <v>84.017300000000006</v>
      </c>
      <c r="T194">
        <v>83.348200000000006</v>
      </c>
      <c r="U194">
        <v>83.939499999999995</v>
      </c>
      <c r="V194">
        <v>83.640100000000004</v>
      </c>
      <c r="W194">
        <v>84.707099999999997</v>
      </c>
      <c r="X194">
        <v>83.854399999999998</v>
      </c>
      <c r="Y194">
        <f t="shared" si="22"/>
        <v>89.030583553167048</v>
      </c>
      <c r="Z194">
        <f t="shared" si="23"/>
        <v>98.435870035365568</v>
      </c>
    </row>
    <row r="195" spans="1:26" x14ac:dyDescent="0.3">
      <c r="A195">
        <v>2600</v>
      </c>
      <c r="B195" s="1">
        <v>2.64349E-5</v>
      </c>
      <c r="C195">
        <f t="shared" si="24"/>
        <v>5.600312690957832</v>
      </c>
      <c r="D195" s="1">
        <v>-3881125</v>
      </c>
      <c r="E195" s="1">
        <v>5.8838000000000001E-5</v>
      </c>
      <c r="F195" s="1">
        <v>9.8432700000000007E-6</v>
      </c>
      <c r="G195" s="1">
        <v>130.87200000000001</v>
      </c>
      <c r="O195">
        <v>1600</v>
      </c>
      <c r="P195">
        <v>84.442800000000005</v>
      </c>
      <c r="Q195">
        <v>84.978999999999999</v>
      </c>
      <c r="R195">
        <v>85.307699999999997</v>
      </c>
      <c r="S195" s="10">
        <v>84.879499999999993</v>
      </c>
      <c r="T195">
        <v>85.111900000000006</v>
      </c>
      <c r="U195">
        <v>85.635300000000001</v>
      </c>
      <c r="V195">
        <v>85.560299999999998</v>
      </c>
      <c r="W195">
        <v>85.310100000000006</v>
      </c>
      <c r="X195">
        <v>84.839399999999998</v>
      </c>
      <c r="Y195">
        <f t="shared" si="22"/>
        <v>89.895174665106495</v>
      </c>
      <c r="Z195">
        <f t="shared" si="23"/>
        <v>99.365117560277682</v>
      </c>
    </row>
    <row r="196" spans="1:26" x14ac:dyDescent="0.3">
      <c r="A196">
        <v>2800</v>
      </c>
      <c r="B196" s="1">
        <v>2.67021E-5</v>
      </c>
      <c r="C196">
        <f t="shared" si="24"/>
        <v>5.6191185103645536</v>
      </c>
      <c r="D196" s="1">
        <v>-3866225</v>
      </c>
      <c r="E196" s="1">
        <v>4.9599499999999998E-5</v>
      </c>
      <c r="F196" s="1">
        <v>1.0590999999999999E-6</v>
      </c>
      <c r="G196" s="1">
        <v>108.19199999999999</v>
      </c>
      <c r="O196">
        <v>1700</v>
      </c>
      <c r="P196" s="43">
        <v>84.563000000000002</v>
      </c>
      <c r="Q196">
        <v>86.590100000000007</v>
      </c>
      <c r="R196">
        <v>86.106800000000007</v>
      </c>
      <c r="S196">
        <v>85.2423</v>
      </c>
      <c r="T196">
        <v>86.139300000000006</v>
      </c>
      <c r="U196" s="43">
        <v>84.9041</v>
      </c>
      <c r="V196">
        <v>86.411900000000003</v>
      </c>
      <c r="W196">
        <v>87.337400000000002</v>
      </c>
      <c r="X196">
        <v>84.543800000000005</v>
      </c>
      <c r="Y196">
        <f t="shared" si="22"/>
        <v>90.744042996785566</v>
      </c>
      <c r="Z196">
        <f t="shared" si="23"/>
        <v>100.27166911120077</v>
      </c>
    </row>
    <row r="197" spans="1:26" x14ac:dyDescent="0.3">
      <c r="A197">
        <v>2950</v>
      </c>
      <c r="B197" s="1">
        <v>2.68999E-5</v>
      </c>
      <c r="C197">
        <f t="shared" si="24"/>
        <v>5.6329592249903104</v>
      </c>
      <c r="D197" s="1">
        <v>-3855725</v>
      </c>
      <c r="E197" s="1">
        <v>5.0294000000000003E-5</v>
      </c>
      <c r="F197" s="1">
        <v>1.1076E-6</v>
      </c>
      <c r="G197" s="1">
        <v>107.18300000000001</v>
      </c>
      <c r="O197">
        <v>1800</v>
      </c>
      <c r="P197" s="1">
        <v>87.143600000000006</v>
      </c>
      <c r="Q197" s="1">
        <v>87.579499999999996</v>
      </c>
      <c r="R197" s="1">
        <v>86.986199999999997</v>
      </c>
      <c r="S197" s="1">
        <v>86.640900000000002</v>
      </c>
      <c r="T197" s="1">
        <v>86.683000000000007</v>
      </c>
      <c r="U197" s="1">
        <v>87.801299999999998</v>
      </c>
      <c r="V197" s="1">
        <v>87.574600000000004</v>
      </c>
      <c r="W197" s="1">
        <v>87.057000000000002</v>
      </c>
      <c r="X197" s="1">
        <v>85.896000000000001</v>
      </c>
      <c r="Y197">
        <f t="shared" ref="Y197:Y205" si="25">((81.613*POWER(548.68,2)*EXP(548.68/O197))/((POWER(O197,2))*POWER((EXP(548.68/O197)-1), 2)))+(2*0.002285*O197)+((23600000*18531.7*EXP(-18531.7/O197))/((POWER(O197,2))))</f>
        <v>93.770903375602956</v>
      </c>
      <c r="Z197">
        <f t="shared" si="23"/>
        <v>101.16037888982049</v>
      </c>
    </row>
    <row r="198" spans="1:26" x14ac:dyDescent="0.3">
      <c r="A198">
        <v>3100</v>
      </c>
      <c r="B198" s="1">
        <v>2.7110500000000001E-5</v>
      </c>
      <c r="C198">
        <f t="shared" si="24"/>
        <v>5.6476212218434716</v>
      </c>
      <c r="D198" s="1">
        <v>-3845300</v>
      </c>
      <c r="E198" s="1">
        <v>5.3585000000000003E-5</v>
      </c>
      <c r="F198" s="1">
        <v>1.2145200000000001E-6</v>
      </c>
      <c r="G198" s="1">
        <v>108.187</v>
      </c>
      <c r="O198">
        <v>2000</v>
      </c>
      <c r="P198" s="1">
        <v>88.629599999999996</v>
      </c>
      <c r="Q198" s="1">
        <v>89.271900000000002</v>
      </c>
      <c r="R198" s="1">
        <v>88.458299999999994</v>
      </c>
      <c r="S198" s="1">
        <v>90.265600000000006</v>
      </c>
      <c r="T198" s="1">
        <v>90.770700000000005</v>
      </c>
      <c r="U198" s="1">
        <v>90.249399999999994</v>
      </c>
      <c r="V198" s="1">
        <v>93.9495</v>
      </c>
      <c r="W198" s="1">
        <v>95.177800000000005</v>
      </c>
      <c r="X198" s="1">
        <v>89.818899999999999</v>
      </c>
      <c r="Y198">
        <f t="shared" si="25"/>
        <v>100.58636929542645</v>
      </c>
      <c r="Z198">
        <f t="shared" si="23"/>
        <v>102.89789655674645</v>
      </c>
    </row>
    <row r="199" spans="1:26" x14ac:dyDescent="0.3">
      <c r="A199">
        <v>3300</v>
      </c>
      <c r="B199" s="1">
        <v>2.7431900000000001E-5</v>
      </c>
      <c r="C199">
        <f t="shared" si="24"/>
        <v>5.6698514693035156</v>
      </c>
      <c r="D199">
        <v>-3830775</v>
      </c>
      <c r="E199" s="1">
        <v>6.1519299999999999E-5</v>
      </c>
      <c r="F199" s="1">
        <v>1.41148E-6</v>
      </c>
      <c r="G199">
        <v>110.535</v>
      </c>
      <c r="O199">
        <v>2150</v>
      </c>
      <c r="P199" s="1">
        <v>93.923299999999998</v>
      </c>
      <c r="Q199" s="1">
        <v>91.725800000000007</v>
      </c>
      <c r="R199" s="1">
        <v>94.758700000000005</v>
      </c>
      <c r="S199" s="1">
        <v>91.253600000000006</v>
      </c>
      <c r="T199" s="1">
        <v>92.147499999999994</v>
      </c>
      <c r="U199" s="1">
        <v>95.330500000000001</v>
      </c>
      <c r="V199" s="1">
        <v>91.943899999999999</v>
      </c>
      <c r="W199" s="1">
        <v>98.692700000000002</v>
      </c>
      <c r="X199" s="1">
        <v>94.368200000000002</v>
      </c>
      <c r="Y199">
        <f t="shared" si="25"/>
        <v>108.08119869249553</v>
      </c>
      <c r="Z199">
        <f>((87.613*POWER(587.41,2)*EXP(587.41/O199))/((POWER(O199,2))*POWER((EXP(587.41/O199)-1),2)))+(2*0.003978*O199)</f>
        <v>104.17543239780275</v>
      </c>
    </row>
    <row r="200" spans="1:26" x14ac:dyDescent="0.3">
      <c r="O200">
        <v>2300</v>
      </c>
      <c r="P200" s="1">
        <v>98.528400000000005</v>
      </c>
      <c r="Q200" s="1">
        <v>100.117</v>
      </c>
      <c r="R200" s="1">
        <v>98.182900000000004</v>
      </c>
      <c r="S200" s="1">
        <v>105.851</v>
      </c>
      <c r="T200" s="1">
        <v>111.217</v>
      </c>
      <c r="U200" s="1">
        <v>105.61199999999999</v>
      </c>
      <c r="V200" s="1">
        <v>113.419</v>
      </c>
      <c r="W200" s="1">
        <v>123.318</v>
      </c>
      <c r="X200" s="1">
        <v>131.071</v>
      </c>
      <c r="Y200">
        <f t="shared" si="25"/>
        <v>117.92878776241176</v>
      </c>
      <c r="Z200">
        <f>((87.613*POWER(587.41,2)*EXP(587.41/O200))/((POWER(O200,2))*POWER((EXP(587.41/O200)-1),2)))+(2*0.003978*O200)</f>
        <v>105.43712181325793</v>
      </c>
    </row>
    <row r="201" spans="1:26" x14ac:dyDescent="0.3">
      <c r="D201" s="2" t="s">
        <v>12</v>
      </c>
      <c r="O201">
        <v>2450</v>
      </c>
      <c r="P201" s="1">
        <v>105.874</v>
      </c>
      <c r="Q201" s="1">
        <v>108.557</v>
      </c>
      <c r="R201" s="1">
        <v>117.6</v>
      </c>
      <c r="S201" s="1">
        <v>145.839</v>
      </c>
      <c r="T201" s="1">
        <v>137.31399999999999</v>
      </c>
      <c r="U201" s="1">
        <v>150.79599999999999</v>
      </c>
      <c r="V201" s="1">
        <v>136.14500000000001</v>
      </c>
      <c r="W201" s="1">
        <v>134.34700000000001</v>
      </c>
      <c r="X201" s="1">
        <v>172.86799999999999</v>
      </c>
      <c r="Y201">
        <f t="shared" si="25"/>
        <v>130.2707802111766</v>
      </c>
      <c r="Z201">
        <f>((87.613*POWER(587.41,2)*EXP(587.41/O201))/((POWER(O201,2))*POWER((EXP(587.41/O201)-1),2)))+(2*0.003978*O201)</f>
        <v>106.68670468430183</v>
      </c>
    </row>
    <row r="202" spans="1:26" x14ac:dyDescent="0.3">
      <c r="O202">
        <v>2600</v>
      </c>
      <c r="P202" s="1">
        <v>153.95699999999999</v>
      </c>
      <c r="Q202" s="1">
        <v>140.04900000000001</v>
      </c>
      <c r="R202" s="1">
        <v>140.102</v>
      </c>
      <c r="S202" s="1">
        <v>137.98599999999999</v>
      </c>
      <c r="T202" s="1">
        <v>153.82499999999999</v>
      </c>
      <c r="U202" s="1">
        <v>122.459</v>
      </c>
      <c r="V202" s="1">
        <v>130.87200000000001</v>
      </c>
      <c r="W202" s="1">
        <v>117.04900000000001</v>
      </c>
      <c r="X202" s="1">
        <v>106.917</v>
      </c>
      <c r="Y202">
        <f t="shared" si="25"/>
        <v>145.12218626703299</v>
      </c>
      <c r="Z202">
        <f>((87.613*POWER(587.41,2)*EXP(587.41/O202))/((POWER(O202,2))*POWER((EXP(587.41/O202)-1),2)))+(2*0.003978*O202)</f>
        <v>107.92688017277338</v>
      </c>
    </row>
    <row r="203" spans="1:26" x14ac:dyDescent="0.3">
      <c r="A203" s="3" t="s">
        <v>2</v>
      </c>
      <c r="B203" s="5" t="s">
        <v>3</v>
      </c>
      <c r="C203" s="5" t="s">
        <v>0</v>
      </c>
      <c r="D203" s="5" t="s">
        <v>15</v>
      </c>
      <c r="E203" s="5" t="s">
        <v>4</v>
      </c>
      <c r="F203" s="5" t="s">
        <v>5</v>
      </c>
      <c r="G203" s="5" t="s">
        <v>16</v>
      </c>
      <c r="O203">
        <v>2800</v>
      </c>
      <c r="P203" s="1">
        <v>123.364</v>
      </c>
      <c r="Q203" s="1">
        <v>114.83499999999999</v>
      </c>
      <c r="R203" s="1">
        <v>111.264</v>
      </c>
      <c r="S203" s="1">
        <v>121.05800000000001</v>
      </c>
      <c r="T203" s="1">
        <v>108.021</v>
      </c>
      <c r="U203" s="1">
        <v>105.845</v>
      </c>
      <c r="V203" s="1">
        <v>108.19199999999999</v>
      </c>
      <c r="W203" s="1">
        <v>102.643</v>
      </c>
      <c r="X203" s="1">
        <v>111.268</v>
      </c>
      <c r="Y203">
        <f t="shared" si="25"/>
        <v>168.64704258078487</v>
      </c>
      <c r="Z203" t="s">
        <v>66</v>
      </c>
    </row>
    <row r="204" spans="1:26" x14ac:dyDescent="0.3">
      <c r="A204">
        <v>300</v>
      </c>
      <c r="B204" s="1">
        <v>2.37693E-5</v>
      </c>
      <c r="C204">
        <f>(1/6)*(( (2592*0.33333/6.02E+23)*B204)^(1/3))*10000000000</f>
        <v>5.4053669642539939</v>
      </c>
      <c r="D204" s="1">
        <v>-4019800</v>
      </c>
      <c r="E204" s="1">
        <v>2.97615E-5</v>
      </c>
      <c r="F204" s="1">
        <v>4.7453299999999997E-6</v>
      </c>
      <c r="G204" s="1">
        <v>75.643299999999996</v>
      </c>
      <c r="O204">
        <v>2950</v>
      </c>
      <c r="P204" s="1">
        <v>108.949</v>
      </c>
      <c r="Q204" s="1">
        <v>111.71</v>
      </c>
      <c r="R204" s="1">
        <v>114.67100000000001</v>
      </c>
      <c r="S204" s="1">
        <v>105.691</v>
      </c>
      <c r="T204" s="1">
        <v>107.533</v>
      </c>
      <c r="U204" s="1">
        <v>110.14700000000001</v>
      </c>
      <c r="V204" s="1">
        <v>107.18300000000001</v>
      </c>
      <c r="W204" s="1">
        <v>104.919</v>
      </c>
      <c r="X204" s="1">
        <v>106.012</v>
      </c>
      <c r="Y204">
        <f t="shared" si="25"/>
        <v>188.82649882501983</v>
      </c>
    </row>
    <row r="205" spans="1:26" x14ac:dyDescent="0.3">
      <c r="A205">
        <v>400</v>
      </c>
      <c r="B205" s="1">
        <v>2.38407E-5</v>
      </c>
      <c r="C205">
        <f t="shared" ref="C205:C219" si="26">(1/6)*(( (2592*0.33333/6.02E+23)*B205)^(1/3))*10000000000</f>
        <v>5.4107739023798098</v>
      </c>
      <c r="D205">
        <v>-4015900</v>
      </c>
      <c r="E205" s="1">
        <v>3.07337E-5</v>
      </c>
      <c r="F205" s="1">
        <v>4.8462700000000001E-6</v>
      </c>
      <c r="G205">
        <v>76.928799999999995</v>
      </c>
      <c r="O205">
        <v>3100</v>
      </c>
      <c r="P205" s="1">
        <v>109.572</v>
      </c>
      <c r="Q205" s="1">
        <v>114.82</v>
      </c>
      <c r="R205" s="1">
        <v>109.774</v>
      </c>
      <c r="S205" s="1">
        <v>102.70399999999999</v>
      </c>
      <c r="T205" s="1">
        <v>106.13500000000001</v>
      </c>
      <c r="U205" s="1">
        <v>106.387</v>
      </c>
      <c r="V205" s="1">
        <v>108.187</v>
      </c>
      <c r="W205" s="1">
        <v>109.405</v>
      </c>
      <c r="X205" s="1">
        <v>103.105</v>
      </c>
      <c r="Y205">
        <f t="shared" si="25"/>
        <v>210.88750055505395</v>
      </c>
    </row>
    <row r="206" spans="1:26" x14ac:dyDescent="0.3">
      <c r="A206">
        <v>500</v>
      </c>
      <c r="B206" s="1">
        <v>2.39133E-5</v>
      </c>
      <c r="C206">
        <f t="shared" si="26"/>
        <v>5.4162606556515405</v>
      </c>
      <c r="D206">
        <v>-4012000</v>
      </c>
      <c r="E206" s="1">
        <v>3.0905499999999997E-5</v>
      </c>
      <c r="F206" s="1">
        <v>4.9488300000000004E-6</v>
      </c>
      <c r="G206">
        <v>77.430999999999997</v>
      </c>
      <c r="O206">
        <v>3300</v>
      </c>
      <c r="P206" s="1">
        <v>108.589</v>
      </c>
      <c r="Q206" s="1">
        <v>112.983</v>
      </c>
      <c r="R206">
        <v>110.197</v>
      </c>
      <c r="S206">
        <v>117.657</v>
      </c>
      <c r="T206">
        <v>111.89700000000001</v>
      </c>
      <c r="U206">
        <v>110.386</v>
      </c>
      <c r="V206">
        <v>110.535</v>
      </c>
      <c r="W206">
        <v>113.753</v>
      </c>
      <c r="X206">
        <v>111.35299999999999</v>
      </c>
      <c r="Y206" s="10" t="s">
        <v>52</v>
      </c>
      <c r="Z206" t="s">
        <v>66</v>
      </c>
    </row>
    <row r="207" spans="1:26" x14ac:dyDescent="0.3">
      <c r="A207">
        <v>600</v>
      </c>
      <c r="B207" s="1">
        <v>2.3987900000000001E-5</v>
      </c>
      <c r="C207">
        <f t="shared" si="26"/>
        <v>5.4218870031918289</v>
      </c>
      <c r="D207">
        <v>-4008000</v>
      </c>
      <c r="E207" s="1">
        <v>3.1182300000000001E-5</v>
      </c>
      <c r="F207" s="1">
        <v>5.0606999999999997E-6</v>
      </c>
      <c r="G207">
        <v>77.061899999999994</v>
      </c>
    </row>
    <row r="208" spans="1:26" x14ac:dyDescent="0.3">
      <c r="A208">
        <v>700</v>
      </c>
      <c r="B208" s="1">
        <v>2.40645E-5</v>
      </c>
      <c r="C208">
        <f t="shared" si="26"/>
        <v>5.4276520660429544</v>
      </c>
      <c r="D208">
        <v>-4004000</v>
      </c>
      <c r="E208" s="1">
        <v>3.2508000000000001E-5</v>
      </c>
      <c r="F208" s="1">
        <v>5.2062500000000003E-6</v>
      </c>
      <c r="G208">
        <v>78.352999999999994</v>
      </c>
    </row>
    <row r="209" spans="1:27" x14ac:dyDescent="0.3">
      <c r="A209">
        <v>800</v>
      </c>
      <c r="B209" s="1">
        <v>2.4142699999999998E-5</v>
      </c>
      <c r="C209">
        <f t="shared" si="26"/>
        <v>5.4335249419082468</v>
      </c>
      <c r="D209" s="1">
        <v>-3999900</v>
      </c>
      <c r="E209" s="1">
        <v>3.3408000000000003E-5</v>
      </c>
      <c r="F209" s="1">
        <v>5.3288700000000004E-6</v>
      </c>
      <c r="G209" s="1">
        <v>79.067099999999996</v>
      </c>
      <c r="T209" s="6" t="s">
        <v>20</v>
      </c>
    </row>
    <row r="210" spans="1:27" x14ac:dyDescent="0.3">
      <c r="A210">
        <v>900</v>
      </c>
      <c r="B210" s="1">
        <v>2.4223199999999999E-5</v>
      </c>
      <c r="C210">
        <f t="shared" si="26"/>
        <v>5.4395573176132253</v>
      </c>
      <c r="D210">
        <v>-3995800</v>
      </c>
      <c r="E210" s="1">
        <v>3.4204500000000001E-5</v>
      </c>
      <c r="F210" s="1">
        <v>5.4725300000000001E-6</v>
      </c>
      <c r="G210">
        <v>79.521199999999993</v>
      </c>
      <c r="Y210" s="8" t="s">
        <v>53</v>
      </c>
    </row>
    <row r="211" spans="1:27" x14ac:dyDescent="0.3">
      <c r="A211">
        <v>1000</v>
      </c>
      <c r="B211" s="1">
        <v>2.4306300000000001E-5</v>
      </c>
      <c r="C211">
        <f t="shared" si="26"/>
        <v>5.4457705249036232</v>
      </c>
      <c r="D211">
        <v>-3991600</v>
      </c>
      <c r="E211" s="1">
        <v>3.5301500000000001E-5</v>
      </c>
      <c r="F211" s="1">
        <v>5.6266499999999997E-6</v>
      </c>
      <c r="G211">
        <v>80.230800000000002</v>
      </c>
      <c r="O211" s="3" t="s">
        <v>2</v>
      </c>
      <c r="P211" s="7" t="s">
        <v>1</v>
      </c>
      <c r="Q211" s="7" t="s">
        <v>6</v>
      </c>
      <c r="R211" s="7" t="s">
        <v>7</v>
      </c>
      <c r="S211" s="7" t="s">
        <v>8</v>
      </c>
      <c r="T211" s="7" t="s">
        <v>9</v>
      </c>
      <c r="U211" s="7" t="s">
        <v>10</v>
      </c>
      <c r="V211" s="7" t="s">
        <v>11</v>
      </c>
      <c r="W211" s="7" t="s">
        <v>12</v>
      </c>
      <c r="X211" s="7" t="s">
        <v>13</v>
      </c>
      <c r="Y211" s="8" t="s">
        <v>22</v>
      </c>
      <c r="Z211" s="9" t="s">
        <v>57</v>
      </c>
      <c r="AA211" s="9" t="s">
        <v>62</v>
      </c>
    </row>
    <row r="212" spans="1:27" x14ac:dyDescent="0.3">
      <c r="A212">
        <v>1100</v>
      </c>
      <c r="B212" s="1">
        <v>2.4391100000000001E-5</v>
      </c>
      <c r="C212">
        <f t="shared" si="26"/>
        <v>5.4520962557319486</v>
      </c>
      <c r="D212">
        <v>-3987300</v>
      </c>
      <c r="E212" s="1">
        <v>3.5991200000000002E-5</v>
      </c>
      <c r="F212" s="1">
        <v>5.7716300000000003E-6</v>
      </c>
      <c r="G212">
        <v>80.803299999999993</v>
      </c>
      <c r="O212">
        <v>300</v>
      </c>
      <c r="P212" s="1">
        <v>2.9637000000000001E-5</v>
      </c>
      <c r="Q212" s="1">
        <v>2.9706300000000001E-5</v>
      </c>
      <c r="R212" s="1">
        <v>2.9641999999999998E-5</v>
      </c>
      <c r="S212" s="1">
        <v>2.9675999999999998E-5</v>
      </c>
      <c r="T212" s="1">
        <v>2.9529499999999999E-5</v>
      </c>
      <c r="U212" s="1">
        <v>2.9827499999999999E-5</v>
      </c>
      <c r="V212" s="1">
        <v>2.99905E-5</v>
      </c>
      <c r="W212" s="1">
        <v>2.97615E-5</v>
      </c>
      <c r="X212" s="1">
        <v>2.9963499999999999E-5</v>
      </c>
      <c r="Y212">
        <f xml:space="preserve"> 3*(0.000009828 -0.000000000639*(O212) +0.00000000000133*POWER(O212, 2) -  1.757E-17*POWER(O212, 3))</f>
        <v>2.9266576829999999E-5</v>
      </c>
      <c r="Z212">
        <f>3*(0.0008313+2*0.00000009779*O212+3*0.00000000001785*POWER(O212,2))/100</f>
        <v>2.6843804999999999E-5</v>
      </c>
      <c r="AA212">
        <f>3*(0.001193-2*0.0000003134*O212+3*0.0000000001299*POWER(O212,2))/100</f>
        <v>3.1200990000000001E-5</v>
      </c>
    </row>
    <row r="213" spans="1:27" x14ac:dyDescent="0.3">
      <c r="A213">
        <v>1200</v>
      </c>
      <c r="B213" s="1">
        <v>2.44788E-5</v>
      </c>
      <c r="C213">
        <f t="shared" si="26"/>
        <v>5.4586229110895541</v>
      </c>
      <c r="D213">
        <v>-3983000</v>
      </c>
      <c r="E213" s="1">
        <v>3.69423E-5</v>
      </c>
      <c r="F213" s="1">
        <v>5.9431199999999996E-6</v>
      </c>
      <c r="G213">
        <v>81.635199999999998</v>
      </c>
      <c r="O213">
        <v>400</v>
      </c>
      <c r="P213" s="1">
        <v>2.9921300000000001E-5</v>
      </c>
      <c r="Q213" s="1">
        <v>3.05635E-5</v>
      </c>
      <c r="R213" s="1">
        <v>3.0534799999999998E-5</v>
      </c>
      <c r="S213" s="1">
        <v>3.0256700000000001E-5</v>
      </c>
      <c r="T213" s="1">
        <v>3.112E-5</v>
      </c>
      <c r="U213" s="1">
        <v>2.96583E-5</v>
      </c>
      <c r="V213" s="1">
        <v>3.02995E-5</v>
      </c>
      <c r="W213" s="1">
        <v>3.07337E-5</v>
      </c>
      <c r="X213" s="1">
        <v>2.9857199999999999E-5</v>
      </c>
      <c r="Y213">
        <f t="shared" ref="Y213:Y227" si="27" xml:space="preserve"> 3*(0.000009828 -0.000000000639*(O213) +0.00000000000133*POWER(O213, 2) -  1.757E-17*POWER(O213, 3))</f>
        <v>2.9352226560000001E-5</v>
      </c>
      <c r="Z213">
        <f t="shared" ref="Z213:Z226" si="28">3*(0.0008313+2*0.00000009779*O213+3*0.00000000001785*POWER(O213,2))/100</f>
        <v>2.7543000000000004E-5</v>
      </c>
      <c r="AA213">
        <f t="shared" ref="AA213:AA226" si="29">3*(0.001193-2*0.0000003134*O213+3*0.0000000001299*POWER(O213,2))/100</f>
        <v>3.0138960000000001E-5</v>
      </c>
    </row>
    <row r="214" spans="1:27" x14ac:dyDescent="0.3">
      <c r="A214">
        <v>1300</v>
      </c>
      <c r="B214" s="1">
        <v>2.45698E-5</v>
      </c>
      <c r="C214">
        <f t="shared" si="26"/>
        <v>5.4653786945368399</v>
      </c>
      <c r="D214" s="1">
        <v>-3978600</v>
      </c>
      <c r="E214" s="1">
        <v>3.8124799999999998E-5</v>
      </c>
      <c r="F214" s="1">
        <v>6.1478499999999999E-6</v>
      </c>
      <c r="G214">
        <v>82.600300000000004</v>
      </c>
      <c r="O214">
        <v>500</v>
      </c>
      <c r="P214" s="1">
        <v>3.1016799999999998E-5</v>
      </c>
      <c r="Q214" s="1">
        <v>3.0964999999999999E-5</v>
      </c>
      <c r="R214" s="44">
        <v>3.2775999999999999E-5</v>
      </c>
      <c r="S214" s="1">
        <v>3.1173000000000001E-5</v>
      </c>
      <c r="T214" s="1">
        <v>3.1185E-5</v>
      </c>
      <c r="U214" s="1">
        <v>3.1088499999999999E-5</v>
      </c>
      <c r="V214" s="1">
        <v>3.13548E-5</v>
      </c>
      <c r="W214" s="1">
        <v>3.0905499999999997E-5</v>
      </c>
      <c r="X214" s="1">
        <v>3.0756000000000002E-5</v>
      </c>
      <c r="Y214">
        <f t="shared" si="27"/>
        <v>2.9516411250000003E-5</v>
      </c>
      <c r="Z214">
        <f t="shared" si="28"/>
        <v>2.8274325E-5</v>
      </c>
      <c r="AA214">
        <f t="shared" si="29"/>
        <v>2.9310750000000001E-5</v>
      </c>
    </row>
    <row r="215" spans="1:27" x14ac:dyDescent="0.3">
      <c r="A215">
        <v>1400</v>
      </c>
      <c r="B215" s="1">
        <v>2.4663200000000001E-5</v>
      </c>
      <c r="C215">
        <f t="shared" si="26"/>
        <v>5.4722953279811044</v>
      </c>
      <c r="D215">
        <v>-3974100</v>
      </c>
      <c r="E215" s="1">
        <v>3.9050300000000001E-5</v>
      </c>
      <c r="F215" s="1">
        <v>6.3403500000000002E-6</v>
      </c>
      <c r="G215">
        <v>82.97</v>
      </c>
      <c r="O215">
        <v>600</v>
      </c>
      <c r="P215" s="1">
        <v>3.1798299999999997E-5</v>
      </c>
      <c r="Q215" s="1">
        <v>3.1266500000000003E-5</v>
      </c>
      <c r="R215" s="1">
        <v>3.1964200000000001E-5</v>
      </c>
      <c r="S215" s="1">
        <v>3.2650200000000001E-5</v>
      </c>
      <c r="T215" s="1">
        <v>3.1399500000000003E-5</v>
      </c>
      <c r="U215" s="1">
        <v>3.1754700000000003E-5</v>
      </c>
      <c r="V215" s="1">
        <v>3.1337500000000003E-5</v>
      </c>
      <c r="W215" s="1">
        <v>3.1182300000000001E-5</v>
      </c>
      <c r="X215" s="1">
        <v>3.1440299999999998E-5</v>
      </c>
      <c r="Y215">
        <f t="shared" si="27"/>
        <v>2.9758814639999994E-5</v>
      </c>
      <c r="Z215">
        <f t="shared" si="28"/>
        <v>2.9037779999999997E-5</v>
      </c>
      <c r="AA215">
        <f t="shared" si="29"/>
        <v>2.8716360000000002E-5</v>
      </c>
    </row>
    <row r="216" spans="1:27" x14ac:dyDescent="0.3">
      <c r="A216">
        <v>1500</v>
      </c>
      <c r="B216" s="1">
        <v>2.4760500000000001E-5</v>
      </c>
      <c r="C216">
        <f t="shared" si="26"/>
        <v>5.4794822253579536</v>
      </c>
      <c r="D216">
        <v>-3969500</v>
      </c>
      <c r="E216" s="1">
        <v>4.0673000000000002E-5</v>
      </c>
      <c r="F216" s="1">
        <v>6.5769200000000002E-6</v>
      </c>
      <c r="G216">
        <v>84.707099999999997</v>
      </c>
      <c r="O216">
        <v>700</v>
      </c>
      <c r="P216" s="1">
        <v>3.2316500000000001E-5</v>
      </c>
      <c r="Q216" s="44">
        <v>3.2906500000000001E-5</v>
      </c>
      <c r="R216" s="1">
        <v>3.2128999999999997E-5</v>
      </c>
      <c r="S216" s="1">
        <v>3.1953299999999998E-5</v>
      </c>
      <c r="T216" s="1">
        <v>3.23775E-5</v>
      </c>
      <c r="U216" s="1">
        <v>3.2332500000000003E-5</v>
      </c>
      <c r="V216" s="1">
        <v>3.1795299999999997E-5</v>
      </c>
      <c r="W216" s="1">
        <v>3.2508000000000001E-5</v>
      </c>
      <c r="X216" s="1">
        <v>3.2125200000000002E-5</v>
      </c>
      <c r="Y216">
        <f t="shared" si="27"/>
        <v>3.0079120469999998E-5</v>
      </c>
      <c r="Z216">
        <f t="shared" si="28"/>
        <v>2.9833365000000002E-5</v>
      </c>
      <c r="AA216">
        <f t="shared" si="29"/>
        <v>2.835579E-5</v>
      </c>
    </row>
    <row r="217" spans="1:27" x14ac:dyDescent="0.3">
      <c r="A217">
        <v>1600</v>
      </c>
      <c r="B217" s="1">
        <v>2.4861699999999999E-5</v>
      </c>
      <c r="C217">
        <f t="shared" si="26"/>
        <v>5.4869372422508835</v>
      </c>
      <c r="D217">
        <v>-3964800</v>
      </c>
      <c r="E217" s="1">
        <v>4.1587200000000001E-5</v>
      </c>
      <c r="F217" s="1">
        <v>6.7915299999999997E-6</v>
      </c>
      <c r="G217">
        <v>85.310100000000006</v>
      </c>
      <c r="O217">
        <v>800</v>
      </c>
      <c r="P217" s="1">
        <v>3.2604500000000003E-5</v>
      </c>
      <c r="Q217" s="1">
        <v>3.3142000000000002E-5</v>
      </c>
      <c r="R217" s="1">
        <v>3.2624299999999999E-5</v>
      </c>
      <c r="S217" s="1">
        <v>3.2639499999999998E-5</v>
      </c>
      <c r="T217" s="1">
        <v>3.28845E-5</v>
      </c>
      <c r="U217" s="1">
        <v>3.3436000000000003E-5</v>
      </c>
      <c r="V217" s="1">
        <v>3.4339799999999999E-5</v>
      </c>
      <c r="W217" s="1">
        <v>3.3408000000000003E-5</v>
      </c>
      <c r="X217" s="1">
        <v>3.2486E-5</v>
      </c>
      <c r="Y217">
        <f t="shared" si="27"/>
        <v>3.0477012480000001E-5</v>
      </c>
      <c r="Z217">
        <f t="shared" si="28"/>
        <v>3.0661079999999995E-5</v>
      </c>
      <c r="AA217">
        <f t="shared" si="29"/>
        <v>2.8229040000000003E-5</v>
      </c>
    </row>
    <row r="218" spans="1:27" x14ac:dyDescent="0.3">
      <c r="A218">
        <v>1700</v>
      </c>
      <c r="B218" s="1">
        <v>2.4967E-5</v>
      </c>
      <c r="C218">
        <f t="shared" si="26"/>
        <v>5.4946728449074334</v>
      </c>
      <c r="D218">
        <v>-3959900</v>
      </c>
      <c r="E218" s="1">
        <v>4.4314499999999997E-5</v>
      </c>
      <c r="F218" s="1">
        <v>7.1073200000000002E-6</v>
      </c>
      <c r="G218">
        <v>87.337400000000002</v>
      </c>
      <c r="O218">
        <v>900</v>
      </c>
      <c r="P218" s="1">
        <v>3.3735999999999997E-5</v>
      </c>
      <c r="Q218" s="1">
        <v>3.3346200000000003E-5</v>
      </c>
      <c r="R218" s="1">
        <v>3.3992999999999998E-5</v>
      </c>
      <c r="S218" s="1">
        <v>3.4753299999999998E-5</v>
      </c>
      <c r="T218" s="1">
        <v>3.3359499999999998E-5</v>
      </c>
      <c r="U218" s="1">
        <v>3.4336499999999999E-5</v>
      </c>
      <c r="V218" s="1">
        <v>3.3837000000000001E-5</v>
      </c>
      <c r="W218" s="1">
        <v>3.4204500000000001E-5</v>
      </c>
      <c r="X218" s="1">
        <v>3.3129200000000001E-5</v>
      </c>
      <c r="Y218">
        <f t="shared" si="27"/>
        <v>3.0952174409999997E-5</v>
      </c>
      <c r="Z218">
        <f t="shared" si="28"/>
        <v>3.1520925E-5</v>
      </c>
      <c r="AA218">
        <f t="shared" si="29"/>
        <v>2.8336110000000002E-5</v>
      </c>
    </row>
    <row r="219" spans="1:27" x14ac:dyDescent="0.3">
      <c r="A219">
        <v>1800</v>
      </c>
      <c r="B219" s="1">
        <v>2.5075400000000001E-5</v>
      </c>
      <c r="C219">
        <f t="shared" si="26"/>
        <v>5.5026134945470995</v>
      </c>
      <c r="D219" s="1">
        <v>-3955000</v>
      </c>
      <c r="E219" s="1">
        <v>4.4580999999999999E-5</v>
      </c>
      <c r="F219" s="1">
        <v>7.3589500000000001E-6</v>
      </c>
      <c r="G219" s="1">
        <v>87.057000000000002</v>
      </c>
      <c r="O219">
        <v>1000</v>
      </c>
      <c r="P219" s="1">
        <v>3.5067500000000003E-5</v>
      </c>
      <c r="Q219" s="1">
        <v>3.5046499999999997E-5</v>
      </c>
      <c r="R219" s="1">
        <v>3.4987999999999998E-5</v>
      </c>
      <c r="S219" s="1">
        <v>3.5547799999999999E-5</v>
      </c>
      <c r="T219" s="1">
        <v>3.5277999999999997E-5</v>
      </c>
      <c r="U219" s="11">
        <v>3.5675E-5</v>
      </c>
      <c r="V219" s="1">
        <v>3.5219200000000003E-5</v>
      </c>
      <c r="W219" s="1">
        <v>3.5301500000000001E-5</v>
      </c>
      <c r="X219" s="1">
        <v>3.4785E-5</v>
      </c>
      <c r="Y219">
        <f t="shared" si="27"/>
        <v>3.1504289999999995E-5</v>
      </c>
      <c r="Z219">
        <f t="shared" si="28"/>
        <v>3.2412900000000003E-5</v>
      </c>
      <c r="AA219">
        <f t="shared" si="29"/>
        <v>2.8677000000000003E-5</v>
      </c>
    </row>
    <row r="220" spans="1:27" x14ac:dyDescent="0.3">
      <c r="A220">
        <v>2000</v>
      </c>
      <c r="B220" s="1">
        <v>2.5314099999999999E-5</v>
      </c>
      <c r="C220">
        <f t="shared" ref="C220:C228" si="30">(1/6)*(( (2592*0.33333/6.02E+23)*B220)^(1/3))*10000000000</f>
        <v>5.5200187066158799</v>
      </c>
      <c r="D220" s="1">
        <v>-3944450</v>
      </c>
      <c r="E220" s="1">
        <v>5.2245299999999999E-5</v>
      </c>
      <c r="F220" s="1">
        <v>8.1391199999999994E-6</v>
      </c>
      <c r="G220" s="1">
        <v>95.177800000000005</v>
      </c>
      <c r="O220">
        <v>1100</v>
      </c>
      <c r="P220" s="1">
        <v>3.4614199999999998E-5</v>
      </c>
      <c r="Q220" s="1">
        <v>3.5952799999999999E-5</v>
      </c>
      <c r="R220" s="1">
        <v>3.5249000000000001E-5</v>
      </c>
      <c r="S220" s="1">
        <v>3.57185E-5</v>
      </c>
      <c r="T220" s="1">
        <v>3.55825E-5</v>
      </c>
      <c r="U220" s="1">
        <v>3.5468500000000001E-5</v>
      </c>
      <c r="V220" s="1">
        <v>3.6492499999999997E-5</v>
      </c>
      <c r="W220" s="1">
        <v>3.5991200000000002E-5</v>
      </c>
      <c r="X220" s="1">
        <v>3.4832200000000002E-5</v>
      </c>
      <c r="Y220">
        <f t="shared" si="27"/>
        <v>3.213304299E-5</v>
      </c>
      <c r="Z220">
        <f t="shared" si="28"/>
        <v>3.3337004999999996E-5</v>
      </c>
      <c r="AA220">
        <f t="shared" si="29"/>
        <v>2.9251710000000004E-5</v>
      </c>
    </row>
    <row r="221" spans="1:27" x14ac:dyDescent="0.3">
      <c r="A221">
        <v>2150</v>
      </c>
      <c r="B221" s="1">
        <v>2.5505500000000002E-5</v>
      </c>
      <c r="C221">
        <f t="shared" si="30"/>
        <v>5.5338960832118405</v>
      </c>
      <c r="D221" s="1">
        <v>-3936100</v>
      </c>
      <c r="E221" s="1">
        <v>5.50055E-5</v>
      </c>
      <c r="F221" s="1">
        <v>8.6040299999999997E-6</v>
      </c>
      <c r="G221" s="1">
        <v>98.692700000000002</v>
      </c>
      <c r="H221" s="15"/>
      <c r="O221">
        <v>1200</v>
      </c>
      <c r="P221" s="44">
        <v>3.5634199999999998E-5</v>
      </c>
      <c r="Q221" s="44">
        <v>3.64138E-5</v>
      </c>
      <c r="R221" s="1">
        <v>3.7142299999999998E-5</v>
      </c>
      <c r="S221" s="1">
        <v>3.7253799999999999E-5</v>
      </c>
      <c r="T221" s="1">
        <v>3.6619799999999998E-5</v>
      </c>
      <c r="U221" s="44">
        <v>3.6318700000000002E-5</v>
      </c>
      <c r="V221" s="1">
        <v>3.7097700000000002E-5</v>
      </c>
      <c r="W221" s="1">
        <v>3.69423E-5</v>
      </c>
      <c r="X221" s="1">
        <v>3.5995299999999997E-5</v>
      </c>
      <c r="Y221">
        <f t="shared" si="27"/>
        <v>3.2838117120000004E-5</v>
      </c>
      <c r="Z221">
        <f t="shared" si="28"/>
        <v>3.4293240000000002E-5</v>
      </c>
      <c r="AA221">
        <f t="shared" si="29"/>
        <v>3.006024E-5</v>
      </c>
    </row>
    <row r="222" spans="1:27" x14ac:dyDescent="0.3">
      <c r="A222">
        <v>2300</v>
      </c>
      <c r="B222" s="1">
        <v>2.5753800000000001E-5</v>
      </c>
      <c r="C222">
        <f t="shared" si="30"/>
        <v>5.5517959014369449</v>
      </c>
      <c r="D222" s="1">
        <v>-3925075</v>
      </c>
      <c r="E222" s="1">
        <v>7.2392500000000002E-5</v>
      </c>
      <c r="F222" s="1">
        <v>9.7342700000000006E-6</v>
      </c>
      <c r="G222" s="1">
        <v>123.318</v>
      </c>
      <c r="H222" s="17"/>
      <c r="L222" s="3"/>
      <c r="M222" s="7"/>
      <c r="N222" s="7"/>
      <c r="O222">
        <v>1300</v>
      </c>
      <c r="P222" s="1">
        <v>3.75292E-5</v>
      </c>
      <c r="Q222" s="1">
        <v>3.8330000000000001E-5</v>
      </c>
      <c r="R222" s="1">
        <v>3.9603700000000002E-5</v>
      </c>
      <c r="S222" s="1">
        <v>3.8137799999999999E-5</v>
      </c>
      <c r="T222" s="1">
        <v>3.7558000000000002E-5</v>
      </c>
      <c r="U222" s="1">
        <v>3.7952299999999999E-5</v>
      </c>
      <c r="V222" s="1">
        <v>3.83388E-5</v>
      </c>
      <c r="W222" s="1">
        <v>3.8124799999999998E-5</v>
      </c>
      <c r="X222" s="1">
        <v>3.7452500000000001E-5</v>
      </c>
      <c r="Y222">
        <f t="shared" si="27"/>
        <v>3.3619196130000002E-5</v>
      </c>
      <c r="Z222">
        <f t="shared" si="28"/>
        <v>3.5281604999999998E-5</v>
      </c>
      <c r="AA222">
        <f t="shared" si="29"/>
        <v>3.1102590000000002E-5</v>
      </c>
    </row>
    <row r="223" spans="1:27" x14ac:dyDescent="0.3">
      <c r="A223">
        <v>2450</v>
      </c>
      <c r="B223" s="1">
        <v>2.60689E-5</v>
      </c>
      <c r="C223">
        <f t="shared" si="30"/>
        <v>5.5743464172621646</v>
      </c>
      <c r="D223" s="1">
        <v>-3908475</v>
      </c>
      <c r="E223" s="1">
        <v>6.3479799999999995E-5</v>
      </c>
      <c r="F223" s="1">
        <v>9.5403000000000008E-6</v>
      </c>
      <c r="G223" s="1">
        <v>134.34700000000001</v>
      </c>
      <c r="H223" s="17"/>
      <c r="I223" s="1"/>
      <c r="M223" s="1"/>
      <c r="N223" s="1"/>
      <c r="O223">
        <v>1400</v>
      </c>
      <c r="P223" s="1">
        <v>3.8370200000000001E-5</v>
      </c>
      <c r="Q223" s="1">
        <v>3.8679700000000002E-5</v>
      </c>
      <c r="R223" s="44">
        <v>4.0751000000000003E-5</v>
      </c>
      <c r="S223" s="1">
        <v>3.8458799999999998E-5</v>
      </c>
      <c r="T223" s="1">
        <v>3.8519500000000003E-5</v>
      </c>
      <c r="U223" s="1">
        <v>3.8878200000000003E-5</v>
      </c>
      <c r="V223" s="1">
        <v>3.9264000000000002E-5</v>
      </c>
      <c r="W223" s="1">
        <v>3.9050300000000001E-5</v>
      </c>
      <c r="X223" s="1">
        <v>3.8059999999999998E-5</v>
      </c>
      <c r="Y223">
        <f t="shared" si="27"/>
        <v>3.4475963759999999E-5</v>
      </c>
      <c r="Z223">
        <f t="shared" si="28"/>
        <v>3.6302100000000006E-5</v>
      </c>
      <c r="AA223">
        <f t="shared" si="29"/>
        <v>3.237876E-5</v>
      </c>
    </row>
    <row r="224" spans="1:27" x14ac:dyDescent="0.3">
      <c r="A224">
        <v>2600</v>
      </c>
      <c r="B224" s="1">
        <v>2.62851E-5</v>
      </c>
      <c r="C224">
        <f t="shared" si="30"/>
        <v>5.5897141197246709</v>
      </c>
      <c r="D224" s="1">
        <v>-3896050</v>
      </c>
      <c r="E224" s="1">
        <v>5.3357499999999999E-5</v>
      </c>
      <c r="F224" s="1">
        <v>9.8272199999999994E-6</v>
      </c>
      <c r="G224" s="1">
        <v>117.04900000000001</v>
      </c>
      <c r="H224" s="16"/>
      <c r="I224" s="1"/>
      <c r="M224" s="1"/>
      <c r="N224" s="1"/>
      <c r="O224">
        <v>1500</v>
      </c>
      <c r="P224" s="1">
        <v>3.9384200000000001E-5</v>
      </c>
      <c r="Q224" s="1">
        <v>4.0037000000000003E-5</v>
      </c>
      <c r="R224" s="1">
        <v>4.0245199999999999E-5</v>
      </c>
      <c r="S224" s="11">
        <v>3.9823500000000003E-5</v>
      </c>
      <c r="T224" s="1">
        <v>3.9078500000000002E-5</v>
      </c>
      <c r="U224" s="1">
        <v>4.0553499999999997E-5</v>
      </c>
      <c r="V224" s="1">
        <v>3.9840499999999999E-5</v>
      </c>
      <c r="W224" s="1">
        <v>4.0673000000000002E-5</v>
      </c>
      <c r="X224" s="1">
        <v>3.99675E-5</v>
      </c>
      <c r="Y224">
        <f t="shared" si="27"/>
        <v>3.5408103750000003E-5</v>
      </c>
      <c r="Z224">
        <f t="shared" si="28"/>
        <v>3.7354724999999998E-5</v>
      </c>
      <c r="AA224">
        <f t="shared" si="29"/>
        <v>3.3888749999999996E-5</v>
      </c>
    </row>
    <row r="225" spans="1:32" x14ac:dyDescent="0.3">
      <c r="A225">
        <v>2800</v>
      </c>
      <c r="B225" s="1">
        <v>2.6540899999999999E-5</v>
      </c>
      <c r="C225">
        <f t="shared" si="30"/>
        <v>5.6077881804060006</v>
      </c>
      <c r="D225" s="1">
        <v>-3881400</v>
      </c>
      <c r="E225" s="1">
        <v>4.53945E-5</v>
      </c>
      <c r="F225" s="1">
        <v>1.02428E-6</v>
      </c>
      <c r="G225" s="1">
        <v>102.643</v>
      </c>
      <c r="H225" s="17"/>
      <c r="I225" s="1"/>
      <c r="M225" s="1"/>
      <c r="N225" s="1"/>
      <c r="O225">
        <v>1600</v>
      </c>
      <c r="P225" s="1">
        <v>4.0416500000000002E-5</v>
      </c>
      <c r="Q225" s="1">
        <v>4.13088E-5</v>
      </c>
      <c r="R225" s="1">
        <v>4.1706699999999998E-5</v>
      </c>
      <c r="S225" s="11">
        <v>4.2093199999999999E-5</v>
      </c>
      <c r="T225" s="1">
        <v>4.1546299999999999E-5</v>
      </c>
      <c r="U225" s="1">
        <v>4.2316700000000001E-5</v>
      </c>
      <c r="V225" s="1">
        <v>4.2369300000000001E-5</v>
      </c>
      <c r="W225" s="1">
        <v>4.1587200000000001E-5</v>
      </c>
      <c r="X225" s="1">
        <v>4.0754499999999997E-5</v>
      </c>
      <c r="Y225">
        <f t="shared" si="27"/>
        <v>3.641529984E-5</v>
      </c>
      <c r="Z225">
        <f t="shared" si="28"/>
        <v>3.8439479999999995E-5</v>
      </c>
      <c r="AA225">
        <f t="shared" si="29"/>
        <v>3.5632559999999999E-5</v>
      </c>
    </row>
    <row r="226" spans="1:32" x14ac:dyDescent="0.3">
      <c r="A226">
        <v>2950</v>
      </c>
      <c r="B226" s="1">
        <v>2.6735499999999998E-5</v>
      </c>
      <c r="C226">
        <f t="shared" si="30"/>
        <v>5.6214604030840709</v>
      </c>
      <c r="D226" s="1">
        <v>-3871200</v>
      </c>
      <c r="E226" s="1">
        <v>4.8498500000000003E-5</v>
      </c>
      <c r="F226" s="1">
        <v>1.1144300000000001E-6</v>
      </c>
      <c r="G226" s="1">
        <v>104.919</v>
      </c>
      <c r="H226" s="14"/>
      <c r="M226" s="1"/>
      <c r="N226" s="1"/>
      <c r="O226">
        <v>1700</v>
      </c>
      <c r="P226" s="44">
        <v>4.06998E-5</v>
      </c>
      <c r="Q226" s="1">
        <v>4.3466800000000002E-5</v>
      </c>
      <c r="R226" s="1">
        <v>4.2852499999999997E-5</v>
      </c>
      <c r="S226" s="1">
        <v>4.2122500000000002E-5</v>
      </c>
      <c r="T226" s="1">
        <v>4.2817200000000001E-5</v>
      </c>
      <c r="U226" s="44">
        <v>4.2475000000000002E-5</v>
      </c>
      <c r="V226" s="1">
        <v>4.3464799999999998E-5</v>
      </c>
      <c r="W226" s="1">
        <v>4.4314499999999997E-5</v>
      </c>
      <c r="X226" s="1">
        <v>4.09502E-5</v>
      </c>
      <c r="Y226">
        <f t="shared" si="27"/>
        <v>3.7497235769999996E-5</v>
      </c>
      <c r="Z226">
        <f t="shared" si="28"/>
        <v>3.9556364999999997E-5</v>
      </c>
      <c r="AA226">
        <f t="shared" si="29"/>
        <v>3.761019E-5</v>
      </c>
    </row>
    <row r="227" spans="1:32" x14ac:dyDescent="0.3">
      <c r="A227">
        <v>3100</v>
      </c>
      <c r="B227" s="1">
        <v>2.6942200000000001E-5</v>
      </c>
      <c r="C227">
        <f t="shared" si="30"/>
        <v>5.6359102816746196</v>
      </c>
      <c r="D227" s="1">
        <v>-3860950</v>
      </c>
      <c r="E227" s="1">
        <v>5.67728E-5</v>
      </c>
      <c r="F227" s="1">
        <v>1.24972E-6</v>
      </c>
      <c r="G227" s="1">
        <v>109.405</v>
      </c>
      <c r="H227" s="14"/>
      <c r="M227" s="1"/>
      <c r="N227" s="1"/>
      <c r="O227">
        <v>1800</v>
      </c>
      <c r="P227" s="1">
        <v>4.3427499999999997E-5</v>
      </c>
      <c r="Q227" s="1">
        <v>4.4883499999999998E-5</v>
      </c>
      <c r="R227" s="1">
        <v>4.4311299999999997E-5</v>
      </c>
      <c r="S227" s="1">
        <v>4.3838999999999998E-5</v>
      </c>
      <c r="T227" s="1">
        <v>4.4367499999999998E-5</v>
      </c>
      <c r="U227" s="1">
        <v>4.5344299999999999E-5</v>
      </c>
      <c r="V227" s="1">
        <v>4.4790999999999999E-5</v>
      </c>
      <c r="W227" s="1">
        <v>4.4580999999999999E-5</v>
      </c>
      <c r="X227" s="1">
        <v>4.2836200000000002E-5</v>
      </c>
      <c r="Y227">
        <f t="shared" si="27"/>
        <v>3.865359528E-5</v>
      </c>
      <c r="Z227">
        <f t="shared" ref="Z227:Z233" si="31">3*(0.0008313+2*0.00000009779*O227+3*0.00000000001785*POWER(O227,2))/100</f>
        <v>4.0705380000000004E-5</v>
      </c>
      <c r="AA227">
        <f t="shared" ref="AA227:AA233" si="32">3*(0.001193-2*0.0000003134*O227+3*0.0000000001299*POWER(O227,2))/100</f>
        <v>3.9821640000000001E-5</v>
      </c>
    </row>
    <row r="228" spans="1:32" x14ac:dyDescent="0.3">
      <c r="A228">
        <v>3300</v>
      </c>
      <c r="B228" s="1">
        <v>2.7280400000000001E-5</v>
      </c>
      <c r="C228">
        <f t="shared" si="30"/>
        <v>5.6593944382861405</v>
      </c>
      <c r="D228">
        <v>-3845650</v>
      </c>
      <c r="E228" s="1">
        <v>6.1950299999999995E-5</v>
      </c>
      <c r="F228" s="1">
        <v>1.3812499999999999E-6</v>
      </c>
      <c r="G228">
        <v>113.753</v>
      </c>
      <c r="H228" s="16"/>
      <c r="I228" s="1"/>
      <c r="M228" s="1"/>
      <c r="N228" s="1"/>
      <c r="O228">
        <v>2000</v>
      </c>
      <c r="P228" s="1">
        <v>4.5675199999999999E-5</v>
      </c>
      <c r="Q228" s="1">
        <v>4.6362000000000001E-5</v>
      </c>
      <c r="R228" s="1">
        <v>4.6001999999999998E-5</v>
      </c>
      <c r="S228" s="1">
        <v>4.7942200000000003E-5</v>
      </c>
      <c r="T228" s="1">
        <v>4.8582799999999998E-5</v>
      </c>
      <c r="U228" s="1">
        <v>4.8347999999999999E-5</v>
      </c>
      <c r="V228" s="1">
        <v>5.0954500000000001E-5</v>
      </c>
      <c r="W228" s="1">
        <v>5.2245299999999999E-5</v>
      </c>
      <c r="X228" s="1">
        <v>4.7510799999999999E-5</v>
      </c>
      <c r="Y228" s="10">
        <f t="shared" ref="Y228:Y235" si="33">3*(0.000011833 -0.000000005013*(O228) +0.000000000003756*POWER(O228, 2) - 6.125E-17*POWER(O228, 3))</f>
        <v>4.9022999999999995E-5</v>
      </c>
      <c r="Z228">
        <f t="shared" si="31"/>
        <v>4.3099800000000004E-5</v>
      </c>
      <c r="AA228">
        <f t="shared" si="32"/>
        <v>4.4946000000000006E-5</v>
      </c>
    </row>
    <row r="229" spans="1:32" x14ac:dyDescent="0.3">
      <c r="F229" s="15"/>
      <c r="G229" s="17"/>
      <c r="H229" s="16"/>
      <c r="I229" s="1"/>
      <c r="M229" s="1"/>
      <c r="N229" s="1"/>
      <c r="O229">
        <v>2150</v>
      </c>
      <c r="P229" s="1">
        <v>5.1343E-5</v>
      </c>
      <c r="Q229" s="1">
        <v>4.9881199999999999E-5</v>
      </c>
      <c r="R229" s="1">
        <v>5.3121500000000003E-5</v>
      </c>
      <c r="S229" s="1">
        <v>4.8884200000000002E-5</v>
      </c>
      <c r="T229" s="1">
        <v>4.9657799999999997E-5</v>
      </c>
      <c r="U229" s="1">
        <v>5.2498499999999999E-5</v>
      </c>
      <c r="V229" s="1">
        <v>4.7200000000000002E-5</v>
      </c>
      <c r="W229" s="1">
        <v>5.50055E-5</v>
      </c>
      <c r="X229" s="1">
        <v>5.0904800000000001E-5</v>
      </c>
      <c r="Y229" s="10">
        <f t="shared" si="33"/>
        <v>5.3425303593749991E-5</v>
      </c>
      <c r="Z229">
        <f t="shared" si="31"/>
        <v>4.4979956249999998E-5</v>
      </c>
      <c r="AA229">
        <f t="shared" si="32"/>
        <v>4.9403047500000008E-5</v>
      </c>
    </row>
    <row r="230" spans="1:32" x14ac:dyDescent="0.3">
      <c r="D230" s="2" t="s">
        <v>13</v>
      </c>
      <c r="H230" s="16"/>
      <c r="I230" s="1"/>
      <c r="M230" s="1"/>
      <c r="O230">
        <v>2300</v>
      </c>
      <c r="P230" s="1">
        <v>5.6463499999999999E-5</v>
      </c>
      <c r="Q230" s="1">
        <v>5.7221E-5</v>
      </c>
      <c r="R230" s="1">
        <v>5.6000700000000001E-5</v>
      </c>
      <c r="S230" s="1">
        <v>6.2180299999999998E-5</v>
      </c>
      <c r="T230" s="1">
        <v>6.7330799999999996E-5</v>
      </c>
      <c r="U230" s="1">
        <v>6.0791000000000001E-5</v>
      </c>
      <c r="V230" s="1">
        <v>6.5165800000000005E-5</v>
      </c>
      <c r="W230" s="1">
        <v>7.2392500000000002E-5</v>
      </c>
      <c r="X230" s="1">
        <v>7.4108299999999997E-5</v>
      </c>
      <c r="Y230" s="10">
        <f t="shared" si="33"/>
        <v>5.8281333749999994E-5</v>
      </c>
      <c r="Z230">
        <f t="shared" si="31"/>
        <v>4.6932404999999992E-5</v>
      </c>
      <c r="AA230">
        <f t="shared" si="32"/>
        <v>5.4386190000000004E-5</v>
      </c>
    </row>
    <row r="231" spans="1:32" x14ac:dyDescent="0.3">
      <c r="M231" s="1"/>
      <c r="O231">
        <v>2450</v>
      </c>
      <c r="P231" s="1">
        <v>6.0411200000000002E-5</v>
      </c>
      <c r="Q231" s="1">
        <v>6.3268499999999999E-5</v>
      </c>
      <c r="R231" s="1">
        <v>7.0202499999999997E-5</v>
      </c>
      <c r="S231" s="1">
        <v>8.8862499999999998E-5</v>
      </c>
      <c r="T231" s="1">
        <v>8.0290200000000006E-5</v>
      </c>
      <c r="U231" s="1">
        <v>8.3266300000000006E-5</v>
      </c>
      <c r="V231" s="1">
        <v>6.8190300000000003E-5</v>
      </c>
      <c r="W231" s="1">
        <v>6.3479799999999995E-5</v>
      </c>
      <c r="X231" s="1">
        <v>7.8769800000000006E-5</v>
      </c>
      <c r="Y231" s="10">
        <f t="shared" si="33"/>
        <v>6.3587369531249987E-5</v>
      </c>
      <c r="Z231">
        <f t="shared" si="31"/>
        <v>4.8957146250000004E-5</v>
      </c>
      <c r="AA231">
        <f t="shared" si="32"/>
        <v>5.9895427500000008E-5</v>
      </c>
    </row>
    <row r="232" spans="1:32" x14ac:dyDescent="0.3">
      <c r="A232" s="3" t="s">
        <v>2</v>
      </c>
      <c r="B232" s="5" t="s">
        <v>3</v>
      </c>
      <c r="C232" s="5" t="s">
        <v>0</v>
      </c>
      <c r="D232" s="5" t="s">
        <v>15</v>
      </c>
      <c r="E232" s="5" t="s">
        <v>4</v>
      </c>
      <c r="F232" s="5" t="s">
        <v>5</v>
      </c>
      <c r="G232" s="5" t="s">
        <v>16</v>
      </c>
      <c r="M232" s="1"/>
      <c r="O232">
        <v>2600</v>
      </c>
      <c r="P232" s="1">
        <v>9.0010499999999995E-5</v>
      </c>
      <c r="Q232" s="1">
        <v>7.7844500000000003E-5</v>
      </c>
      <c r="R232" s="1">
        <v>7.8986799999999994E-5</v>
      </c>
      <c r="S232" s="1">
        <v>7.1762799999999997E-5</v>
      </c>
      <c r="T232" s="1">
        <v>7.9109000000000004E-5</v>
      </c>
      <c r="U232" s="1">
        <v>5.62447E-5</v>
      </c>
      <c r="V232" s="1">
        <v>5.8838000000000001E-5</v>
      </c>
      <c r="W232" s="1">
        <v>5.3357499999999999E-5</v>
      </c>
      <c r="X232" s="1">
        <v>4.5821500000000002E-5</v>
      </c>
      <c r="Y232" s="10">
        <f t="shared" si="33"/>
        <v>6.9339689999999989E-5</v>
      </c>
      <c r="Z232">
        <f t="shared" si="31"/>
        <v>5.1054180000000002E-5</v>
      </c>
      <c r="AA232">
        <f t="shared" si="32"/>
        <v>6.5930760000000013E-5</v>
      </c>
    </row>
    <row r="233" spans="1:32" x14ac:dyDescent="0.3">
      <c r="A233">
        <v>300</v>
      </c>
      <c r="B233" s="1">
        <v>2.3645399999999999E-5</v>
      </c>
      <c r="C233">
        <f>(1/6)*(( (2592*0.33333/6.02E+23)*B233)^(1/3))*10000000000</f>
        <v>5.3959585814615361</v>
      </c>
      <c r="D233" s="1">
        <v>-4035300</v>
      </c>
      <c r="E233" s="1">
        <v>2.9963499999999999E-5</v>
      </c>
      <c r="F233" s="1">
        <v>4.7233799999999998E-6</v>
      </c>
      <c r="G233" s="1">
        <v>76.719700000000003</v>
      </c>
      <c r="H233" s="1"/>
      <c r="I233" s="1"/>
      <c r="M233" s="1"/>
      <c r="O233">
        <v>2800</v>
      </c>
      <c r="P233" s="1">
        <v>6.3836800000000005E-5</v>
      </c>
      <c r="Q233" s="1">
        <v>5.6777000000000002E-5</v>
      </c>
      <c r="R233" s="1">
        <v>5.6341999999999997E-5</v>
      </c>
      <c r="S233" s="1">
        <v>5.61025E-5</v>
      </c>
      <c r="T233" s="1">
        <v>4.8319699999999997E-5</v>
      </c>
      <c r="U233" s="1">
        <v>4.8526000000000003E-5</v>
      </c>
      <c r="V233" s="1">
        <v>4.9599499999999998E-5</v>
      </c>
      <c r="W233" s="1">
        <v>4.53945E-5</v>
      </c>
      <c r="X233" s="1">
        <v>5.1122499999999997E-5</v>
      </c>
      <c r="Y233" s="10">
        <f t="shared" si="33"/>
        <v>7.7697239999999988E-5</v>
      </c>
      <c r="Z233">
        <f t="shared" si="31"/>
        <v>5.3962680000000003E-5</v>
      </c>
      <c r="AA233">
        <f t="shared" si="32"/>
        <v>7.479624000000001E-5</v>
      </c>
    </row>
    <row r="234" spans="1:32" x14ac:dyDescent="0.3">
      <c r="A234">
        <v>400</v>
      </c>
      <c r="B234" s="1">
        <v>2.3715900000000001E-5</v>
      </c>
      <c r="C234">
        <f t="shared" ref="C234:C249" si="34">(1/6)*(( (2592*0.33333/6.02E+23)*B234)^(1/3))*10000000000</f>
        <v>5.4013160382913039</v>
      </c>
      <c r="D234">
        <v>-4031400</v>
      </c>
      <c r="E234" s="1">
        <v>2.9857199999999999E-5</v>
      </c>
      <c r="F234" s="1">
        <v>4.8153500000000004E-6</v>
      </c>
      <c r="G234">
        <v>76.450900000000004</v>
      </c>
      <c r="H234" s="1"/>
      <c r="I234" s="1"/>
      <c r="M234" s="1"/>
      <c r="O234">
        <v>2950</v>
      </c>
      <c r="P234" s="1">
        <v>5.4277799999999997E-5</v>
      </c>
      <c r="Q234" s="1">
        <v>5.7114499999999997E-5</v>
      </c>
      <c r="R234" s="1">
        <v>5.5408000000000002E-5</v>
      </c>
      <c r="S234" s="1">
        <v>5.3377200000000001E-5</v>
      </c>
      <c r="T234" s="1">
        <v>5.1279000000000002E-5</v>
      </c>
      <c r="U234" s="1">
        <v>5.2489199999999999E-5</v>
      </c>
      <c r="V234" s="1">
        <v>5.0294000000000003E-5</v>
      </c>
      <c r="W234" s="1">
        <v>4.8498500000000003E-5</v>
      </c>
      <c r="X234" s="1">
        <v>5.18747E-5</v>
      </c>
      <c r="Y234" s="10">
        <f t="shared" si="33"/>
        <v>8.4476421093750007E-5</v>
      </c>
    </row>
    <row r="235" spans="1:32" x14ac:dyDescent="0.3">
      <c r="A235">
        <v>500</v>
      </c>
      <c r="B235" s="1">
        <v>2.3788300000000001E-5</v>
      </c>
      <c r="C235">
        <f t="shared" si="34"/>
        <v>5.4068068414556922</v>
      </c>
      <c r="D235">
        <v>-4027500</v>
      </c>
      <c r="E235" s="1">
        <v>3.0756000000000002E-5</v>
      </c>
      <c r="F235" s="1">
        <v>4.93312E-6</v>
      </c>
      <c r="G235">
        <v>76.804699999999997</v>
      </c>
      <c r="H235" s="1"/>
      <c r="I235" s="1"/>
      <c r="M235" s="1"/>
      <c r="O235">
        <v>3100</v>
      </c>
      <c r="P235" s="1">
        <v>5.7216999999999998E-5</v>
      </c>
      <c r="Q235" s="1">
        <v>5.88063E-5</v>
      </c>
      <c r="R235" s="1">
        <v>5.54658E-5</v>
      </c>
      <c r="S235" s="1">
        <v>5.0639000000000001E-5</v>
      </c>
      <c r="T235" s="1">
        <v>5.1206699999999999E-5</v>
      </c>
      <c r="U235" s="1">
        <v>5.1493999999999999E-5</v>
      </c>
      <c r="V235" s="1">
        <v>5.3585000000000003E-5</v>
      </c>
      <c r="W235" s="1">
        <v>5.67728E-5</v>
      </c>
      <c r="X235" s="1">
        <v>4.9555999999999998E-5</v>
      </c>
      <c r="Y235" s="10">
        <f t="shared" si="33"/>
        <v>9.1689483749999974E-5</v>
      </c>
    </row>
    <row r="236" spans="1:32" x14ac:dyDescent="0.3">
      <c r="A236">
        <v>600</v>
      </c>
      <c r="B236" s="1">
        <v>2.38623E-5</v>
      </c>
      <c r="C236">
        <f t="shared" si="34"/>
        <v>5.4124074874948187</v>
      </c>
      <c r="D236">
        <v>-4023500</v>
      </c>
      <c r="E236" s="1">
        <v>3.1440299999999998E-5</v>
      </c>
      <c r="F236" s="1">
        <v>5.0431E-6</v>
      </c>
      <c r="G236">
        <v>77.575000000000003</v>
      </c>
      <c r="H236" s="1"/>
      <c r="M236" s="1"/>
      <c r="O236">
        <v>3300</v>
      </c>
      <c r="P236" s="1">
        <v>5.9451799999999999E-5</v>
      </c>
      <c r="Q236" s="1">
        <v>6.1422999999999998E-5</v>
      </c>
      <c r="R236" s="1">
        <v>6.77067E-5</v>
      </c>
      <c r="S236" s="1">
        <v>6.7283699999999994E-5</v>
      </c>
      <c r="T236" s="1">
        <v>5.9421800000000001E-5</v>
      </c>
      <c r="U236" s="1">
        <v>6.0315700000000003E-5</v>
      </c>
      <c r="V236" s="1">
        <v>6.1519299999999999E-5</v>
      </c>
      <c r="W236" s="1">
        <v>6.1950299999999995E-5</v>
      </c>
      <c r="X236" s="1">
        <v>6.1571999999999999E-5</v>
      </c>
      <c r="Y236" s="10"/>
      <c r="Z236" t="s">
        <v>60</v>
      </c>
      <c r="AA236" t="s">
        <v>60</v>
      </c>
    </row>
    <row r="237" spans="1:32" x14ac:dyDescent="0.3">
      <c r="A237">
        <v>700</v>
      </c>
      <c r="B237" s="1">
        <v>2.3938200000000001E-5</v>
      </c>
      <c r="C237">
        <f t="shared" si="34"/>
        <v>5.41813991820292</v>
      </c>
      <c r="D237">
        <v>-4019500</v>
      </c>
      <c r="E237" s="1">
        <v>3.2125200000000002E-5</v>
      </c>
      <c r="F237" s="1">
        <v>5.1652000000000001E-6</v>
      </c>
      <c r="G237">
        <v>78.299499999999995</v>
      </c>
      <c r="M237" s="1"/>
    </row>
    <row r="238" spans="1:32" x14ac:dyDescent="0.3">
      <c r="A238">
        <v>800</v>
      </c>
      <c r="B238" s="1">
        <v>2.4015700000000001E-5</v>
      </c>
      <c r="C238">
        <f t="shared" si="34"/>
        <v>5.4239807013877108</v>
      </c>
      <c r="D238" s="1">
        <v>-4015400</v>
      </c>
      <c r="E238" s="1">
        <v>3.2486E-5</v>
      </c>
      <c r="F238" s="1">
        <v>5.2939299999999998E-6</v>
      </c>
      <c r="G238" s="1">
        <v>78.449700000000007</v>
      </c>
      <c r="H238" s="1"/>
      <c r="I238" s="1"/>
      <c r="M238" s="1"/>
      <c r="Y238" s="10">
        <f>3*(0.000011833 -0.000000005013*(O238) +0.000000000003756*POWER(O238, 2) - 6.125E-17*POWER(O238, 3))</f>
        <v>3.5499E-5</v>
      </c>
    </row>
    <row r="239" spans="1:32" x14ac:dyDescent="0.3">
      <c r="A239">
        <v>900</v>
      </c>
      <c r="B239" s="1">
        <v>2.4095900000000001E-5</v>
      </c>
      <c r="C239">
        <f t="shared" si="34"/>
        <v>5.430011754963866</v>
      </c>
      <c r="D239">
        <v>-4011300</v>
      </c>
      <c r="E239" s="1">
        <v>3.3129200000000001E-5</v>
      </c>
      <c r="F239" s="1">
        <v>5.42745E-6</v>
      </c>
      <c r="G239">
        <v>78.256900000000002</v>
      </c>
      <c r="H239" s="1"/>
      <c r="I239" s="1"/>
      <c r="M239" s="1"/>
      <c r="V239" s="1"/>
      <c r="W239" s="1"/>
    </row>
    <row r="240" spans="1:32" x14ac:dyDescent="0.3">
      <c r="A240">
        <v>1000</v>
      </c>
      <c r="B240" s="1">
        <v>2.4177800000000001E-5</v>
      </c>
      <c r="C240">
        <f t="shared" si="34"/>
        <v>5.4361568537653744</v>
      </c>
      <c r="D240">
        <v>-4007100</v>
      </c>
      <c r="E240" s="1">
        <v>3.4785E-5</v>
      </c>
      <c r="F240" s="1">
        <v>5.5724500000000003E-6</v>
      </c>
      <c r="G240">
        <v>80.135800000000003</v>
      </c>
      <c r="H240" s="1"/>
      <c r="I240" s="1"/>
      <c r="M240" s="1"/>
      <c r="T240" s="6" t="s">
        <v>5</v>
      </c>
      <c r="AF240" s="6" t="s">
        <v>18</v>
      </c>
    </row>
    <row r="241" spans="1:40" x14ac:dyDescent="0.3">
      <c r="A241">
        <v>1100</v>
      </c>
      <c r="B241" s="1">
        <v>2.42622E-5</v>
      </c>
      <c r="C241">
        <f t="shared" si="34"/>
        <v>5.4424750299067739</v>
      </c>
      <c r="D241">
        <v>-4002800</v>
      </c>
      <c r="E241" s="1">
        <v>3.4832200000000002E-5</v>
      </c>
      <c r="F241" s="1">
        <v>5.7124700000000004E-6</v>
      </c>
      <c r="G241">
        <v>80.455699999999993</v>
      </c>
      <c r="H241" s="1"/>
      <c r="M241" s="1"/>
      <c r="AM241" s="9" t="s">
        <v>61</v>
      </c>
    </row>
    <row r="242" spans="1:40" x14ac:dyDescent="0.3">
      <c r="A242">
        <v>1200</v>
      </c>
      <c r="B242" s="1">
        <v>2.4349600000000001E-5</v>
      </c>
      <c r="C242">
        <f t="shared" si="34"/>
        <v>5.4490023616502867</v>
      </c>
      <c r="D242">
        <v>-3998425</v>
      </c>
      <c r="E242" s="1">
        <v>3.5995299999999997E-5</v>
      </c>
      <c r="F242" s="1">
        <v>5.8919000000000003E-6</v>
      </c>
      <c r="G242">
        <v>80.741200000000006</v>
      </c>
      <c r="H242" s="1"/>
      <c r="M242" s="1"/>
      <c r="O242" s="3" t="s">
        <v>2</v>
      </c>
      <c r="P242" s="7" t="s">
        <v>1</v>
      </c>
      <c r="Q242" s="7" t="s">
        <v>6</v>
      </c>
      <c r="R242" s="7" t="s">
        <v>7</v>
      </c>
      <c r="S242" s="7" t="s">
        <v>8</v>
      </c>
      <c r="T242" s="7" t="s">
        <v>9</v>
      </c>
      <c r="U242" s="7" t="s">
        <v>10</v>
      </c>
      <c r="V242" s="7" t="s">
        <v>11</v>
      </c>
      <c r="W242" s="7" t="s">
        <v>12</v>
      </c>
      <c r="X242" s="7" t="s">
        <v>13</v>
      </c>
      <c r="AA242" s="3" t="s">
        <v>2</v>
      </c>
      <c r="AB242" s="7" t="s">
        <v>1</v>
      </c>
      <c r="AC242" s="7" t="s">
        <v>6</v>
      </c>
      <c r="AD242" s="7" t="s">
        <v>7</v>
      </c>
      <c r="AE242" s="7" t="s">
        <v>8</v>
      </c>
      <c r="AF242" s="7" t="s">
        <v>9</v>
      </c>
      <c r="AG242" s="7" t="s">
        <v>10</v>
      </c>
      <c r="AH242" s="7" t="s">
        <v>11</v>
      </c>
      <c r="AI242" s="7" t="s">
        <v>12</v>
      </c>
      <c r="AJ242" s="7" t="s">
        <v>13</v>
      </c>
      <c r="AK242" s="8" t="s">
        <v>56</v>
      </c>
      <c r="AM242">
        <v>302.61660978399999</v>
      </c>
      <c r="AN242">
        <v>201.304547257</v>
      </c>
    </row>
    <row r="243" spans="1:40" x14ac:dyDescent="0.3">
      <c r="A243">
        <v>1300</v>
      </c>
      <c r="B243" s="1">
        <v>2.4439699999999999E-5</v>
      </c>
      <c r="C243">
        <f t="shared" si="34"/>
        <v>5.4557150085343666</v>
      </c>
      <c r="D243" s="1">
        <v>-3994000</v>
      </c>
      <c r="E243" s="1">
        <v>3.7452500000000001E-5</v>
      </c>
      <c r="F243" s="1">
        <v>6.1136999999999996E-6</v>
      </c>
      <c r="G243">
        <v>81.4358</v>
      </c>
      <c r="H243" s="1"/>
      <c r="I243" s="1"/>
      <c r="M243" s="1"/>
      <c r="O243">
        <v>300</v>
      </c>
      <c r="P243" s="1">
        <v>4.8404000000000003E-6</v>
      </c>
      <c r="Q243" s="1">
        <v>4.8463700000000003E-6</v>
      </c>
      <c r="R243" s="1">
        <v>4.8369999999999996E-6</v>
      </c>
      <c r="S243" s="1">
        <v>4.8041700000000001E-6</v>
      </c>
      <c r="T243" s="1">
        <v>4.7948299999999998E-6</v>
      </c>
      <c r="U243" s="1">
        <v>4.7795700000000004E-6</v>
      </c>
      <c r="V243" s="1">
        <v>4.7681799999999998E-6</v>
      </c>
      <c r="W243" s="1">
        <v>4.7453299999999997E-6</v>
      </c>
      <c r="X243" s="1">
        <v>4.7233799999999998E-6</v>
      </c>
      <c r="AA243">
        <v>300</v>
      </c>
      <c r="AB243" s="1">
        <f>(1/Feuil1!$P243)*0.001</f>
        <v>206.59449632261797</v>
      </c>
      <c r="AC243" s="1">
        <f>(1/Feuil1!Q243)*0.001</f>
        <v>206.34000293002802</v>
      </c>
      <c r="AD243" s="1">
        <f>(1/Feuil1!R243)*0.001</f>
        <v>206.73971469919371</v>
      </c>
      <c r="AE243" s="1">
        <f>(1/Feuil1!S243)*0.001</f>
        <v>208.15250084822145</v>
      </c>
      <c r="AF243" s="1">
        <f>(1/Feuil1!T243)*0.001</f>
        <v>208.5579676443169</v>
      </c>
      <c r="AG243" s="1">
        <f>(1/Feuil1!U243)*0.001</f>
        <v>209.2238423121745</v>
      </c>
      <c r="AH243" s="1">
        <f>(1/Feuil1!V243)*0.001</f>
        <v>209.72362620538655</v>
      </c>
      <c r="AI243" s="1">
        <f>(1/Feuil1!W243)*0.001</f>
        <v>210.73350009377643</v>
      </c>
      <c r="AJ243" s="1">
        <f>(1/Feuil1!X243)*0.001</f>
        <v>211.71279888554383</v>
      </c>
      <c r="AK243" s="1">
        <f>((226.93 - 0.01599*AA243 -0.000009597*POWER(AA243,2))*(85.83 - 0.005157*AA243 -0.000003747*POWER(AA243,2)))/(3*(3*(85.83 - 0.005157*AA243 -0.000003747*POWER(AA243,2))-(226.93 - 0.01599*AA243 -0.000009597*POWER(AA243,2))))</f>
        <v>202.55119853545955</v>
      </c>
      <c r="AM243">
        <v>393.62912400499999</v>
      </c>
      <c r="AN243">
        <v>199.26998219699999</v>
      </c>
    </row>
    <row r="244" spans="1:40" x14ac:dyDescent="0.3">
      <c r="A244">
        <v>1400</v>
      </c>
      <c r="B244" s="1">
        <v>2.45326E-5</v>
      </c>
      <c r="C244">
        <f t="shared" si="34"/>
        <v>5.4626190087665831</v>
      </c>
      <c r="D244">
        <v>-3989500</v>
      </c>
      <c r="E244" s="1">
        <v>3.8059999999999998E-5</v>
      </c>
      <c r="F244" s="1">
        <v>6.2665299999999996E-6</v>
      </c>
      <c r="G244">
        <v>82.720600000000005</v>
      </c>
      <c r="H244" s="1"/>
      <c r="I244" s="1"/>
      <c r="M244" s="1"/>
      <c r="O244">
        <v>400</v>
      </c>
      <c r="P244" s="1">
        <v>4.94403E-6</v>
      </c>
      <c r="Q244" s="1">
        <v>4.9494000000000004E-6</v>
      </c>
      <c r="R244" s="1">
        <v>4.9198199999999996E-6</v>
      </c>
      <c r="S244" s="1">
        <v>4.9081300000000001E-6</v>
      </c>
      <c r="T244" s="1">
        <v>4.9102799999999997E-6</v>
      </c>
      <c r="U244" s="1">
        <v>4.87775E-6</v>
      </c>
      <c r="V244" s="1">
        <v>4.8613299999999999E-6</v>
      </c>
      <c r="W244" s="1">
        <v>4.8462700000000001E-6</v>
      </c>
      <c r="X244" s="1">
        <v>4.8153500000000004E-6</v>
      </c>
      <c r="AA244">
        <v>400</v>
      </c>
      <c r="AB244" s="1">
        <f>(1/Feuil1!$P244)*0.001</f>
        <v>202.26414483730886</v>
      </c>
      <c r="AC244" s="1">
        <f>(1/Feuil1!Q244)*0.001</f>
        <v>202.04469228593362</v>
      </c>
      <c r="AD244" s="1">
        <f>(1/Feuil1!R244)*0.001</f>
        <v>203.25946884235603</v>
      </c>
      <c r="AE244" s="1">
        <f>(1/Feuil1!S244)*0.001</f>
        <v>203.74358462387914</v>
      </c>
      <c r="AF244" s="1">
        <f>(1/Feuil1!T244)*0.001</f>
        <v>203.6543740886467</v>
      </c>
      <c r="AG244" s="1">
        <f>(1/Feuil1!U244)*0.001</f>
        <v>205.01255701911745</v>
      </c>
      <c r="AH244" s="1">
        <f>(1/Feuil1!V244)*0.001</f>
        <v>205.70502311095936</v>
      </c>
      <c r="AI244" s="1">
        <f>(1/Feuil1!W244)*0.001</f>
        <v>206.34426063756248</v>
      </c>
      <c r="AJ244" s="1">
        <f>(1/Feuil1!X244)*0.001</f>
        <v>207.66922445928125</v>
      </c>
      <c r="AK244" s="1">
        <f t="shared" ref="AK244:AK258" si="35">((226.93 - 0.01599*AA244 -0.000009597*POWER(AA244,2))*(85.83 - 0.005157*AA244 -0.000003747*POWER(AA244,2)))/(3*(3*(85.83 - 0.005157*AA244 -0.000003747*POWER(AA244,2))-(226.93 - 0.01599*AA244 -0.000009597*POWER(AA244,2))))</f>
        <v>199.02593257233696</v>
      </c>
      <c r="AM244">
        <v>496.018202503</v>
      </c>
      <c r="AN244">
        <v>195.52893249499999</v>
      </c>
    </row>
    <row r="245" spans="1:40" x14ac:dyDescent="0.3">
      <c r="A245">
        <v>1500</v>
      </c>
      <c r="B245" s="1">
        <v>2.46288E-5</v>
      </c>
      <c r="C245">
        <f t="shared" si="34"/>
        <v>5.4697499087753991</v>
      </c>
      <c r="D245">
        <v>-3984900</v>
      </c>
      <c r="E245" s="1">
        <v>3.99675E-5</v>
      </c>
      <c r="F245" s="1">
        <v>6.4953999999999997E-6</v>
      </c>
      <c r="G245">
        <v>83.854399999999998</v>
      </c>
      <c r="H245" s="1"/>
      <c r="I245" s="1"/>
      <c r="M245" s="1"/>
      <c r="O245">
        <v>500</v>
      </c>
      <c r="P245" s="1">
        <v>5.0621799999999999E-6</v>
      </c>
      <c r="Q245" s="1">
        <v>5.0584499999999998E-6</v>
      </c>
      <c r="R245" s="44">
        <v>5.1095E-6</v>
      </c>
      <c r="S245" s="1">
        <v>5.02823E-6</v>
      </c>
      <c r="T245" s="1">
        <v>5.0103799999999998E-6</v>
      </c>
      <c r="U245" s="1">
        <v>4.9881700000000004E-6</v>
      </c>
      <c r="V245" s="1">
        <v>4.9758200000000004E-6</v>
      </c>
      <c r="W245" s="1">
        <v>4.9488300000000004E-6</v>
      </c>
      <c r="X245" s="1">
        <v>4.93312E-6</v>
      </c>
      <c r="AA245">
        <v>500</v>
      </c>
      <c r="AB245" s="1">
        <f>(1/Feuil1!$P245)*0.001</f>
        <v>197.54335088835248</v>
      </c>
      <c r="AC245" s="1">
        <f>(1/Feuil1!Q245)*0.001</f>
        <v>197.68901540985877</v>
      </c>
      <c r="AD245" s="1">
        <f>(1/Feuil1!R245)*0.001</f>
        <v>195.71386632742932</v>
      </c>
      <c r="AE245" s="1">
        <f>(1/Feuil1!S245)*0.001</f>
        <v>198.87713966942644</v>
      </c>
      <c r="AF245" s="1">
        <f>(1/Feuil1!T245)*0.001</f>
        <v>199.58566016948814</v>
      </c>
      <c r="AG245" s="1">
        <f>(1/Feuil1!U245)*0.001</f>
        <v>200.47432224643504</v>
      </c>
      <c r="AH245" s="1">
        <f>(1/Feuil1!V245)*0.001</f>
        <v>200.97190010892675</v>
      </c>
      <c r="AI245" s="1">
        <f>(1/Feuil1!W245)*0.001</f>
        <v>202.06796353885665</v>
      </c>
      <c r="AJ245" s="1">
        <f>(1/Feuil1!X245)*0.001</f>
        <v>202.71146860404775</v>
      </c>
      <c r="AK245" s="1">
        <f t="shared" si="35"/>
        <v>195.38491022041566</v>
      </c>
      <c r="AM245">
        <v>630.26166097800001</v>
      </c>
      <c r="AN245">
        <v>191.10995358700001</v>
      </c>
    </row>
    <row r="246" spans="1:40" x14ac:dyDescent="0.3">
      <c r="A246">
        <v>1600</v>
      </c>
      <c r="B246" s="1">
        <v>2.47291E-5</v>
      </c>
      <c r="C246">
        <f t="shared" si="34"/>
        <v>5.4771649791536605</v>
      </c>
      <c r="D246">
        <v>-3980225</v>
      </c>
      <c r="E246" s="1">
        <v>4.0754499999999997E-5</v>
      </c>
      <c r="F246" s="1">
        <v>6.7152999999999999E-6</v>
      </c>
      <c r="G246">
        <v>84.839399999999998</v>
      </c>
      <c r="H246" s="1"/>
      <c r="M246" s="1"/>
      <c r="O246">
        <v>600</v>
      </c>
      <c r="P246" s="1">
        <v>5.1722000000000002E-6</v>
      </c>
      <c r="Q246" s="1">
        <v>5.1744500000000001E-6</v>
      </c>
      <c r="R246" s="1">
        <v>5.1650499999999998E-6</v>
      </c>
      <c r="S246" s="1">
        <v>5.1427800000000004E-6</v>
      </c>
      <c r="T246" s="1">
        <v>5.1241499999999999E-6</v>
      </c>
      <c r="U246" s="1">
        <v>5.1025200000000004E-6</v>
      </c>
      <c r="V246" s="1">
        <v>5.0849999999999996E-6</v>
      </c>
      <c r="W246" s="1">
        <v>5.0606999999999997E-6</v>
      </c>
      <c r="X246" s="1">
        <v>5.0431E-6</v>
      </c>
      <c r="AA246">
        <v>600</v>
      </c>
      <c r="AB246" s="1">
        <f>(1/Feuil1!$P246)*0.001</f>
        <v>193.34132477475734</v>
      </c>
      <c r="AC246" s="1">
        <f>(1/Feuil1!Q246)*0.001</f>
        <v>193.25725439418682</v>
      </c>
      <c r="AD246" s="1">
        <f>(1/Feuil1!R246)*0.001</f>
        <v>193.60896796739627</v>
      </c>
      <c r="AE246" s="1">
        <f>(1/Feuil1!S246)*0.001</f>
        <v>194.44736115486174</v>
      </c>
      <c r="AF246" s="1">
        <f>(1/Feuil1!T246)*0.001</f>
        <v>195.15431827717771</v>
      </c>
      <c r="AG246" s="1">
        <f>(1/Feuil1!U246)*0.001</f>
        <v>195.98159340874702</v>
      </c>
      <c r="AH246" s="1">
        <f>(1/Feuil1!V246)*0.001</f>
        <v>196.65683382497545</v>
      </c>
      <c r="AI246" s="1">
        <f>(1/Feuil1!W246)*0.001</f>
        <v>197.60112237437508</v>
      </c>
      <c r="AJ246" s="1">
        <f>(1/Feuil1!X246)*0.001</f>
        <v>198.29073387400607</v>
      </c>
      <c r="AK246" s="1">
        <f t="shared" si="35"/>
        <v>191.62667040329549</v>
      </c>
      <c r="AM246">
        <v>744.02730375399995</v>
      </c>
      <c r="AN246">
        <v>186.687476191</v>
      </c>
    </row>
    <row r="247" spans="1:40" x14ac:dyDescent="0.3">
      <c r="A247">
        <v>1700</v>
      </c>
      <c r="B247" s="1">
        <v>2.4833200000000001E-5</v>
      </c>
      <c r="C247">
        <f t="shared" si="34"/>
        <v>5.4848398058516796</v>
      </c>
      <c r="D247">
        <v>-3975425</v>
      </c>
      <c r="E247" s="1">
        <v>4.09502E-5</v>
      </c>
      <c r="F247" s="1">
        <v>6.9046199999999996E-6</v>
      </c>
      <c r="G247">
        <v>84.543800000000005</v>
      </c>
      <c r="H247" s="1"/>
      <c r="M247" s="1"/>
      <c r="O247">
        <v>700</v>
      </c>
      <c r="P247" s="1">
        <v>5.2943700000000001E-6</v>
      </c>
      <c r="Q247" s="44">
        <v>5.3040700000000002E-6</v>
      </c>
      <c r="R247" s="1">
        <v>5.2789200000000001E-6</v>
      </c>
      <c r="S247" s="1">
        <v>5.2602199999999998E-6</v>
      </c>
      <c r="T247" s="1">
        <v>5.2545000000000003E-6</v>
      </c>
      <c r="U247" s="1">
        <v>5.2467500000000002E-6</v>
      </c>
      <c r="V247" s="1">
        <v>5.1949500000000001E-6</v>
      </c>
      <c r="W247" s="1">
        <v>5.2062500000000003E-6</v>
      </c>
      <c r="X247" s="1">
        <v>5.1652000000000001E-6</v>
      </c>
      <c r="AA247">
        <v>700</v>
      </c>
      <c r="AB247" s="1">
        <f>(1/Feuil1!$P247)*0.001</f>
        <v>188.87988561434128</v>
      </c>
      <c r="AC247" s="1">
        <f>(1/Feuil1!Q247)*0.001</f>
        <v>188.53446504288218</v>
      </c>
      <c r="AD247" s="1">
        <f>(1/Feuil1!R247)*0.001</f>
        <v>189.43268698900533</v>
      </c>
      <c r="AE247" s="1">
        <f>(1/Feuil1!S247)*0.001</f>
        <v>190.10611723464038</v>
      </c>
      <c r="AF247" s="1">
        <f>(1/Feuil1!T247)*0.001</f>
        <v>190.31306499191172</v>
      </c>
      <c r="AG247" s="1">
        <f>(1/Feuil1!U247)*0.001</f>
        <v>190.59417734788201</v>
      </c>
      <c r="AH247" s="1">
        <f>(1/Feuil1!V247)*0.001</f>
        <v>192.49463421207133</v>
      </c>
      <c r="AI247" s="1">
        <f>(1/Feuil1!W247)*0.001</f>
        <v>192.0768307322929</v>
      </c>
      <c r="AJ247" s="1">
        <f>(1/Feuil1!X247)*0.001</f>
        <v>193.60334546580964</v>
      </c>
      <c r="AK247" s="1">
        <f t="shared" si="35"/>
        <v>187.74991758891258</v>
      </c>
      <c r="AM247">
        <v>869.16951080800004</v>
      </c>
      <c r="AN247">
        <v>182.26694239899999</v>
      </c>
    </row>
    <row r="248" spans="1:40" x14ac:dyDescent="0.3">
      <c r="A248">
        <v>1800</v>
      </c>
      <c r="B248" s="1">
        <v>2.49406E-5</v>
      </c>
      <c r="C248">
        <f t="shared" si="34"/>
        <v>5.4927354806326365</v>
      </c>
      <c r="D248" s="1">
        <v>-3970500</v>
      </c>
      <c r="E248" s="1">
        <v>4.2836200000000002E-5</v>
      </c>
      <c r="F248" s="1">
        <v>7.2079500000000002E-6</v>
      </c>
      <c r="G248" s="1">
        <v>85.896000000000001</v>
      </c>
      <c r="H248" s="1"/>
      <c r="I248" s="1"/>
      <c r="M248" s="1"/>
      <c r="O248">
        <v>800</v>
      </c>
      <c r="P248" s="1">
        <v>5.4194000000000002E-6</v>
      </c>
      <c r="Q248" s="1">
        <v>5.4213000000000001E-6</v>
      </c>
      <c r="R248" s="1">
        <v>5.3929499999999998E-6</v>
      </c>
      <c r="S248" s="1">
        <v>5.3929499999999998E-6</v>
      </c>
      <c r="T248" s="1">
        <v>5.3766499999999996E-6</v>
      </c>
      <c r="U248" s="1">
        <v>5.3691199999999997E-6</v>
      </c>
      <c r="V248" s="1">
        <v>5.3651499999999998E-6</v>
      </c>
      <c r="W248" s="1">
        <v>5.3288700000000004E-6</v>
      </c>
      <c r="X248" s="1">
        <v>5.2939299999999998E-6</v>
      </c>
      <c r="AA248">
        <v>800</v>
      </c>
      <c r="AB248" s="1">
        <f>(1/Feuil1!$P248)*0.001</f>
        <v>184.52227183821088</v>
      </c>
      <c r="AC248" s="1">
        <f>(1/Feuil1!Q248)*0.001</f>
        <v>184.45760242008376</v>
      </c>
      <c r="AD248" s="1">
        <f>(1/Feuil1!R248)*0.001</f>
        <v>185.42727078871491</v>
      </c>
      <c r="AE248" s="1">
        <f>(1/Feuil1!S248)*0.001</f>
        <v>185.42727078871491</v>
      </c>
      <c r="AF248" s="1">
        <f>(1/Feuil1!T248)*0.001</f>
        <v>185.98941720216123</v>
      </c>
      <c r="AG248" s="1">
        <f>(1/Feuil1!U248)*0.001</f>
        <v>186.25026075036507</v>
      </c>
      <c r="AH248" s="1">
        <f>(1/Feuil1!V248)*0.001</f>
        <v>186.38807861849156</v>
      </c>
      <c r="AI248" s="1">
        <f>(1/Feuil1!W248)*0.001</f>
        <v>187.65704548994438</v>
      </c>
      <c r="AJ248" s="1">
        <f>(1/Feuil1!X248)*0.001</f>
        <v>188.89558418792845</v>
      </c>
      <c r="AK248" s="1">
        <f t="shared" si="35"/>
        <v>183.75351112068836</v>
      </c>
      <c r="AM248">
        <v>996.58703071699995</v>
      </c>
      <c r="AN248">
        <v>177.50511168</v>
      </c>
    </row>
    <row r="249" spans="1:40" x14ac:dyDescent="0.3">
      <c r="A249">
        <v>2000</v>
      </c>
      <c r="B249" s="1">
        <v>2.5168799999999999E-5</v>
      </c>
      <c r="C249">
        <f t="shared" si="34"/>
        <v>5.5094370122892897</v>
      </c>
      <c r="D249" s="1">
        <v>-3960300</v>
      </c>
      <c r="E249" s="1">
        <v>4.7510799999999999E-5</v>
      </c>
      <c r="F249" s="1">
        <v>7.8748999999999998E-6</v>
      </c>
      <c r="G249" s="1">
        <v>89.818899999999999</v>
      </c>
      <c r="H249" s="1"/>
      <c r="I249" s="1"/>
      <c r="M249" s="1"/>
      <c r="O249">
        <v>900</v>
      </c>
      <c r="P249" s="1">
        <v>5.5553300000000004E-6</v>
      </c>
      <c r="Q249" s="1">
        <v>5.5518199999999996E-6</v>
      </c>
      <c r="R249" s="1">
        <v>5.5505499999999997E-6</v>
      </c>
      <c r="S249" s="1">
        <v>5.5607500000000001E-6</v>
      </c>
      <c r="T249" s="1">
        <v>5.5105300000000004E-6</v>
      </c>
      <c r="U249" s="1">
        <v>5.5028299999999996E-6</v>
      </c>
      <c r="V249" s="1">
        <v>5.4954799999999996E-6</v>
      </c>
      <c r="W249" s="1">
        <v>5.4725300000000001E-6</v>
      </c>
      <c r="X249" s="1">
        <v>5.42745E-6</v>
      </c>
      <c r="AA249">
        <v>900</v>
      </c>
      <c r="AB249" s="1">
        <f>(1/Feuil1!$P249)*0.001</f>
        <v>180.00730829671684</v>
      </c>
      <c r="AC249" s="1">
        <f>(1/Feuil1!Q249)*0.001</f>
        <v>180.12111343667485</v>
      </c>
      <c r="AD249" s="1">
        <f>(1/Feuil1!R249)*0.001</f>
        <v>180.16232625595663</v>
      </c>
      <c r="AE249" s="1">
        <f>(1/Feuil1!S249)*0.001</f>
        <v>179.83185721350537</v>
      </c>
      <c r="AF249" s="1">
        <f>(1/Feuil1!T249)*0.001</f>
        <v>181.4707478228047</v>
      </c>
      <c r="AG249" s="1">
        <f>(1/Feuil1!U249)*0.001</f>
        <v>181.72467621205817</v>
      </c>
      <c r="AH249" s="1">
        <f>(1/Feuil1!V249)*0.001</f>
        <v>181.96772620408046</v>
      </c>
      <c r="AI249" s="1">
        <f>(1/Feuil1!W249)*0.001</f>
        <v>182.73083930101799</v>
      </c>
      <c r="AJ249" s="1">
        <f>(1/Feuil1!X249)*0.001</f>
        <v>184.24858819519295</v>
      </c>
      <c r="AK249" s="1">
        <f t="shared" si="35"/>
        <v>179.63645680754919</v>
      </c>
      <c r="AM249">
        <v>1126.2798634799999</v>
      </c>
      <c r="AN249">
        <v>172.06029838200001</v>
      </c>
    </row>
    <row r="250" spans="1:40" x14ac:dyDescent="0.3">
      <c r="A250">
        <v>2150</v>
      </c>
      <c r="B250" s="1">
        <v>2.5358400000000001E-5</v>
      </c>
      <c r="C250">
        <f t="shared" ref="C250:C257" si="36">(1/6)*(( (2592*0.33333/6.02E+23)*B250)^(1/3))*10000000000</f>
        <v>5.5232368646081671</v>
      </c>
      <c r="D250" s="1">
        <v>-3952000</v>
      </c>
      <c r="E250" s="1">
        <v>5.0904800000000001E-5</v>
      </c>
      <c r="F250" s="1">
        <v>8.3564500000000003E-6</v>
      </c>
      <c r="G250" s="1">
        <v>94.368200000000002</v>
      </c>
      <c r="H250" s="1"/>
      <c r="I250" s="1"/>
      <c r="M250" s="1"/>
      <c r="O250">
        <v>1000</v>
      </c>
      <c r="P250" s="1">
        <v>5.7185200000000001E-6</v>
      </c>
      <c r="Q250" s="1">
        <v>5.7329499999999999E-6</v>
      </c>
      <c r="R250" s="1">
        <v>5.7050999999999998E-6</v>
      </c>
      <c r="S250" s="1">
        <v>5.6991299999999998E-6</v>
      </c>
      <c r="T250" s="1">
        <v>5.6792699999999996E-6</v>
      </c>
      <c r="U250" s="11">
        <v>5.7005199999999996E-6</v>
      </c>
      <c r="V250" s="1">
        <v>5.6450299999999997E-6</v>
      </c>
      <c r="W250" s="1">
        <v>5.6266499999999997E-6</v>
      </c>
      <c r="X250" s="1">
        <v>5.5724500000000003E-6</v>
      </c>
      <c r="AA250">
        <v>1000</v>
      </c>
      <c r="AB250" s="1">
        <f>(1/Feuil1!$P250)*0.001</f>
        <v>174.87042101802564</v>
      </c>
      <c r="AC250" s="1">
        <f>(1/Feuil1!Q250)*0.001</f>
        <v>174.43026713995411</v>
      </c>
      <c r="AD250" s="1">
        <f>(1/Feuil1!R250)*0.001</f>
        <v>175.28176543794152</v>
      </c>
      <c r="AE250" s="1">
        <f>(1/Feuil1!S250)*0.001</f>
        <v>175.46537804893029</v>
      </c>
      <c r="AF250" s="1">
        <f>(1/Feuil1!T250)*0.001</f>
        <v>176.0789678955218</v>
      </c>
      <c r="AG250" s="1">
        <f>(1/Feuil1!U250)*0.001</f>
        <v>175.42259302660111</v>
      </c>
      <c r="AH250" s="1">
        <f>(1/Feuil1!V250)*0.001</f>
        <v>177.14697707540969</v>
      </c>
      <c r="AI250" s="1">
        <f>(1/Feuil1!W250)*0.001</f>
        <v>177.72564492193402</v>
      </c>
      <c r="AJ250" s="1">
        <f>(1/Feuil1!X250)*0.001</f>
        <v>179.45427953593122</v>
      </c>
      <c r="AK250" s="1">
        <f t="shared" si="35"/>
        <v>175.39790066247647</v>
      </c>
      <c r="AM250">
        <v>1240.0455062599999</v>
      </c>
      <c r="AN250">
        <v>167.63782098600001</v>
      </c>
    </row>
    <row r="251" spans="1:40" x14ac:dyDescent="0.3">
      <c r="A251">
        <v>2300</v>
      </c>
      <c r="B251" s="1">
        <v>2.5632299999999999E-5</v>
      </c>
      <c r="C251">
        <f t="shared" si="36"/>
        <v>5.5430514732160265</v>
      </c>
      <c r="D251" s="1">
        <v>-3939425</v>
      </c>
      <c r="E251" s="1">
        <v>7.4108299999999997E-5</v>
      </c>
      <c r="F251" s="1">
        <v>9.6650699999999996E-6</v>
      </c>
      <c r="G251" s="1">
        <v>131.071</v>
      </c>
      <c r="M251" s="1"/>
      <c r="O251">
        <v>1100</v>
      </c>
      <c r="P251" s="1">
        <v>5.8299200000000004E-6</v>
      </c>
      <c r="Q251" s="1">
        <v>5.8826999999999996E-6</v>
      </c>
      <c r="R251" s="1">
        <v>5.8424500000000003E-6</v>
      </c>
      <c r="S251" s="1">
        <v>5.8669300000000001E-6</v>
      </c>
      <c r="T251" s="1">
        <v>5.8296000000000001E-6</v>
      </c>
      <c r="U251" s="1">
        <v>5.8072000000000001E-6</v>
      </c>
      <c r="V251" s="1">
        <v>5.82558E-6</v>
      </c>
      <c r="W251" s="1">
        <v>5.7716300000000003E-6</v>
      </c>
      <c r="X251" s="1">
        <v>5.7124700000000004E-6</v>
      </c>
      <c r="AA251">
        <v>1100</v>
      </c>
      <c r="AB251" s="1">
        <f>(1/Feuil1!$P251)*0.001</f>
        <v>171.52894036281802</v>
      </c>
      <c r="AC251" s="1">
        <f>(1/Feuil1!Q251)*0.001</f>
        <v>169.9899705917351</v>
      </c>
      <c r="AD251" s="1">
        <f>(1/Feuil1!R251)*0.001</f>
        <v>171.16107112598309</v>
      </c>
      <c r="AE251" s="1">
        <f>(1/Feuil1!S251)*0.001</f>
        <v>170.44689471324867</v>
      </c>
      <c r="AF251" s="1">
        <f>(1/Feuil1!T251)*0.001</f>
        <v>171.53835597639633</v>
      </c>
      <c r="AG251" s="1">
        <f>(1/Feuil1!U251)*0.001</f>
        <v>172.2000275520044</v>
      </c>
      <c r="AH251" s="1">
        <f>(1/Feuil1!V251)*0.001</f>
        <v>171.65672774213041</v>
      </c>
      <c r="AI251" s="1">
        <f>(1/Feuil1!W251)*0.001</f>
        <v>173.26127974246444</v>
      </c>
      <c r="AJ251" s="1">
        <f>(1/Feuil1!X251)*0.001</f>
        <v>175.05562392450199</v>
      </c>
      <c r="AK251" s="1">
        <f t="shared" si="35"/>
        <v>171.03712474170311</v>
      </c>
      <c r="AM251">
        <v>1376.5642775900001</v>
      </c>
      <c r="AN251">
        <v>161.85248820199999</v>
      </c>
    </row>
    <row r="252" spans="1:40" x14ac:dyDescent="0.3">
      <c r="A252">
        <v>2450</v>
      </c>
      <c r="B252" s="1">
        <v>2.5930100000000001E-5</v>
      </c>
      <c r="C252">
        <f t="shared" si="36"/>
        <v>5.5644355458964521</v>
      </c>
      <c r="D252" s="1">
        <v>-3922925</v>
      </c>
      <c r="E252" s="1">
        <v>7.8769800000000006E-5</v>
      </c>
      <c r="F252" s="1">
        <v>7.5566300000000002E-6</v>
      </c>
      <c r="G252" s="1">
        <v>172.86799999999999</v>
      </c>
      <c r="H252" s="1"/>
      <c r="M252" s="1"/>
      <c r="O252">
        <v>1200</v>
      </c>
      <c r="P252" s="44">
        <v>6.0004299999999997E-6</v>
      </c>
      <c r="Q252" s="44">
        <v>6.0378299999999996E-6</v>
      </c>
      <c r="R252" s="1">
        <v>6.0487999999999996E-6</v>
      </c>
      <c r="S252" s="1">
        <v>6.0456299999999997E-6</v>
      </c>
      <c r="T252" s="1">
        <v>6.0008299999999998E-6</v>
      </c>
      <c r="U252" s="44">
        <v>5.9882200000000002E-6</v>
      </c>
      <c r="V252" s="1">
        <v>5.9827999999999997E-6</v>
      </c>
      <c r="W252" s="1">
        <v>5.9431199999999996E-6</v>
      </c>
      <c r="X252" s="1">
        <v>5.8919000000000003E-6</v>
      </c>
      <c r="AA252">
        <v>1200</v>
      </c>
      <c r="AB252" s="1">
        <f>(1/Feuil1!$P252)*0.001</f>
        <v>166.65472307817942</v>
      </c>
      <c r="AC252" s="1">
        <f>(1/Feuil1!Q252)*0.001</f>
        <v>165.62241732542986</v>
      </c>
      <c r="AD252" s="1">
        <f>(1/Feuil1!R252)*0.001</f>
        <v>165.32204734823438</v>
      </c>
      <c r="AE252" s="1">
        <f>(1/Feuil1!S252)*0.001</f>
        <v>165.40873325029816</v>
      </c>
      <c r="AF252" s="1">
        <f>(1/Feuil1!T252)*0.001</f>
        <v>166.64361430002185</v>
      </c>
      <c r="AG252" s="1">
        <f>(1/Feuil1!U252)*0.001</f>
        <v>166.9945325990027</v>
      </c>
      <c r="AH252" s="1">
        <f>(1/Feuil1!V252)*0.001</f>
        <v>167.14581801163337</v>
      </c>
      <c r="AI252" s="1">
        <f>(1/Feuil1!W252)*0.001</f>
        <v>168.26178842089678</v>
      </c>
      <c r="AJ252" s="1">
        <f>(1/Feuil1!X252)*0.001</f>
        <v>169.72453707632513</v>
      </c>
      <c r="AK252" s="1">
        <f t="shared" si="35"/>
        <v>166.55354510098772</v>
      </c>
      <c r="AM252">
        <v>1488.0546075100001</v>
      </c>
      <c r="AN252">
        <v>156.40456513800001</v>
      </c>
    </row>
    <row r="253" spans="1:40" x14ac:dyDescent="0.3">
      <c r="A253">
        <v>2600</v>
      </c>
      <c r="B253" s="1">
        <v>2.6132899999999998E-5</v>
      </c>
      <c r="C253">
        <f t="shared" si="36"/>
        <v>5.5789044233826912</v>
      </c>
      <c r="D253" s="1">
        <v>-3910650</v>
      </c>
      <c r="E253" s="1">
        <v>4.5821500000000002E-5</v>
      </c>
      <c r="F253" s="1">
        <v>9.4520500000000004E-6</v>
      </c>
      <c r="G253" s="1">
        <v>106.917</v>
      </c>
      <c r="H253" s="1"/>
      <c r="I253" s="1"/>
      <c r="M253" s="1"/>
      <c r="O253">
        <v>1300</v>
      </c>
      <c r="P253" s="1">
        <v>6.2213500000000002E-6</v>
      </c>
      <c r="Q253" s="1">
        <v>6.2326000000000003E-6</v>
      </c>
      <c r="R253" s="1">
        <v>6.2879999999999998E-6</v>
      </c>
      <c r="S253" s="1">
        <v>6.2323800000000001E-6</v>
      </c>
      <c r="T253" s="1">
        <v>6.2040299999999998E-6</v>
      </c>
      <c r="U253" s="1">
        <v>6.1840999999999998E-6</v>
      </c>
      <c r="V253" s="1">
        <v>6.1790499999999997E-6</v>
      </c>
      <c r="W253" s="1">
        <v>6.1478499999999999E-6</v>
      </c>
      <c r="X253" s="1">
        <v>6.1136999999999996E-6</v>
      </c>
      <c r="AA253">
        <v>1300</v>
      </c>
      <c r="AB253" s="1">
        <f>(1/Feuil1!$P253)*0.001</f>
        <v>160.7368175717489</v>
      </c>
      <c r="AC253" s="1">
        <f>(1/Feuil1!Q253)*0.001</f>
        <v>160.44668356705068</v>
      </c>
      <c r="AD253" s="1">
        <f>(1/Feuil1!R253)*0.001</f>
        <v>159.03307888040712</v>
      </c>
      <c r="AE253" s="1">
        <f>(1/Feuil1!S253)*0.001</f>
        <v>160.45234725738803</v>
      </c>
      <c r="AF253" s="1">
        <f>(1/Feuil1!T253)*0.001</f>
        <v>161.18555197186348</v>
      </c>
      <c r="AG253" s="1">
        <f>(1/Feuil1!U253)*0.001</f>
        <v>161.70501770669944</v>
      </c>
      <c r="AH253" s="1">
        <f>(1/Feuil1!V253)*0.001</f>
        <v>161.83717561761114</v>
      </c>
      <c r="AI253" s="1">
        <f>(1/Feuil1!W253)*0.001</f>
        <v>162.65849036655092</v>
      </c>
      <c r="AJ253" s="1">
        <f>(1/Feuil1!X253)*0.001</f>
        <v>163.56707067733126</v>
      </c>
      <c r="AK253" s="1">
        <f t="shared" si="35"/>
        <v>161.94671195502664</v>
      </c>
      <c r="AM253">
        <v>1597.2696245699999</v>
      </c>
      <c r="AN253">
        <v>151.98131029999999</v>
      </c>
    </row>
    <row r="254" spans="1:40" x14ac:dyDescent="0.3">
      <c r="A254">
        <v>2800</v>
      </c>
      <c r="B254" s="1">
        <v>2.6377299999999999E-5</v>
      </c>
      <c r="C254">
        <f t="shared" si="36"/>
        <v>5.5962421555735498</v>
      </c>
      <c r="D254" s="1">
        <v>-3896675</v>
      </c>
      <c r="E254" s="1">
        <v>5.1122499999999997E-5</v>
      </c>
      <c r="F254" s="1">
        <v>1.0431499999999999E-6</v>
      </c>
      <c r="G254" s="1">
        <v>111.268</v>
      </c>
      <c r="H254" s="1"/>
      <c r="I254" s="1"/>
      <c r="O254">
        <v>1400</v>
      </c>
      <c r="P254" s="1">
        <v>6.3879000000000003E-6</v>
      </c>
      <c r="Q254" s="1">
        <v>6.4501000000000003E-6</v>
      </c>
      <c r="R254" s="44">
        <v>6.4635E-6</v>
      </c>
      <c r="S254" s="1">
        <v>6.4035800000000003E-6</v>
      </c>
      <c r="T254" s="1">
        <v>6.3895999999999998E-6</v>
      </c>
      <c r="U254" s="1">
        <v>6.37287E-6</v>
      </c>
      <c r="V254" s="1">
        <v>6.37718E-6</v>
      </c>
      <c r="W254" s="1">
        <v>6.3403500000000002E-6</v>
      </c>
      <c r="X254" s="1">
        <v>6.2665299999999996E-6</v>
      </c>
      <c r="AA254">
        <v>1400</v>
      </c>
      <c r="AB254" s="1">
        <f>(1/Feuil1!$P254)*0.001</f>
        <v>156.54596972400947</v>
      </c>
      <c r="AC254" s="1">
        <f>(1/Feuil1!Q254)*0.001</f>
        <v>155.03635602548798</v>
      </c>
      <c r="AD254" s="1">
        <f>(1/Feuil1!R254)*0.001</f>
        <v>154.71493772723755</v>
      </c>
      <c r="AE254" s="1">
        <f>(1/Feuil1!S254)*0.001</f>
        <v>156.1626465196031</v>
      </c>
      <c r="AF254" s="1">
        <f>(1/Feuil1!T254)*0.001</f>
        <v>156.50431951921874</v>
      </c>
      <c r="AG254" s="1">
        <f>(1/Feuil1!U254)*0.001</f>
        <v>156.91517322650549</v>
      </c>
      <c r="AH254" s="1">
        <f>(1/Feuil1!V254)*0.001</f>
        <v>156.80912252751216</v>
      </c>
      <c r="AI254" s="1">
        <f>(1/Feuil1!W254)*0.001</f>
        <v>157.71999968456001</v>
      </c>
      <c r="AJ254" s="1">
        <f>(1/Feuil1!X254)*0.001</f>
        <v>159.5779482424883</v>
      </c>
      <c r="AK254" s="1">
        <f t="shared" si="35"/>
        <v>157.21631220511728</v>
      </c>
    </row>
    <row r="255" spans="1:40" x14ac:dyDescent="0.3">
      <c r="A255">
        <v>2950</v>
      </c>
      <c r="B255" s="1">
        <v>2.6567499999999999E-5</v>
      </c>
      <c r="C255">
        <f t="shared" si="36"/>
        <v>5.6096609799998145</v>
      </c>
      <c r="D255" s="1">
        <v>-3886450</v>
      </c>
      <c r="E255" s="1">
        <v>5.18747E-5</v>
      </c>
      <c r="F255" s="1">
        <v>1.127E-6</v>
      </c>
      <c r="G255" s="1">
        <v>106.012</v>
      </c>
      <c r="H255" s="1"/>
      <c r="I255" s="1"/>
      <c r="O255">
        <v>1500</v>
      </c>
      <c r="P255" s="1">
        <v>6.6004299999999999E-6</v>
      </c>
      <c r="Q255" s="1">
        <v>6.65378E-6</v>
      </c>
      <c r="R255" s="1">
        <v>6.6433200000000001E-6</v>
      </c>
      <c r="S255" s="11">
        <v>6.6185000000000002E-6</v>
      </c>
      <c r="T255" s="1">
        <v>6.5645200000000001E-6</v>
      </c>
      <c r="U255" s="1">
        <v>6.6281799999999998E-6</v>
      </c>
      <c r="V255" s="1">
        <v>6.5702999999999996E-6</v>
      </c>
      <c r="W255" s="1">
        <v>6.5769200000000002E-6</v>
      </c>
      <c r="X255" s="1">
        <v>6.4953999999999997E-6</v>
      </c>
      <c r="AA255">
        <v>1500</v>
      </c>
      <c r="AB255" s="1">
        <f>(1/Feuil1!$P255)*0.001</f>
        <v>151.50528071655938</v>
      </c>
      <c r="AC255" s="1">
        <f>(1/Feuil1!Q255)*0.001</f>
        <v>150.29051155884326</v>
      </c>
      <c r="AD255" s="1">
        <f>(1/Feuil1!R255)*0.001</f>
        <v>150.52714606552146</v>
      </c>
      <c r="AE255" s="1">
        <f>(1/Feuil1!S255)*0.001</f>
        <v>151.09163707788775</v>
      </c>
      <c r="AF255" s="1">
        <f>(1/Feuil1!T255)*0.001</f>
        <v>152.33406250571252</v>
      </c>
      <c r="AG255" s="1">
        <f>(1/Feuil1!U255)*0.001</f>
        <v>150.87097815689981</v>
      </c>
      <c r="AH255" s="1">
        <f>(1/Feuil1!V255)*0.001</f>
        <v>152.20005174801761</v>
      </c>
      <c r="AI255" s="1">
        <f>(1/Feuil1!W255)*0.001</f>
        <v>152.04685475876246</v>
      </c>
      <c r="AJ255" s="1">
        <f>(1/Feuil1!X255)*0.001</f>
        <v>153.95510669088893</v>
      </c>
      <c r="AK255" s="1">
        <f t="shared" si="35"/>
        <v>152.36217459387831</v>
      </c>
    </row>
    <row r="256" spans="1:40" x14ac:dyDescent="0.3">
      <c r="A256">
        <v>3100</v>
      </c>
      <c r="B256" s="1">
        <v>2.6771299999999999E-5</v>
      </c>
      <c r="C256">
        <f t="shared" si="36"/>
        <v>5.623968410819761</v>
      </c>
      <c r="D256" s="1">
        <v>-3876475</v>
      </c>
      <c r="E256" s="1">
        <v>4.9555999999999998E-5</v>
      </c>
      <c r="F256" s="1">
        <v>1.1783499999999999E-6</v>
      </c>
      <c r="G256" s="1">
        <v>103.105</v>
      </c>
      <c r="O256">
        <v>1600</v>
      </c>
      <c r="P256" s="1">
        <v>6.8137999999999999E-6</v>
      </c>
      <c r="Q256" s="1">
        <v>6.88438E-6</v>
      </c>
      <c r="R256" s="1">
        <v>6.8684799999999998E-6</v>
      </c>
      <c r="S256" s="11">
        <v>6.9131799999999996E-6</v>
      </c>
      <c r="T256" s="1">
        <v>6.8453000000000003E-6</v>
      </c>
      <c r="U256" s="1">
        <v>6.8723000000000003E-6</v>
      </c>
      <c r="V256" s="1">
        <v>6.8737799999999996E-6</v>
      </c>
      <c r="W256" s="1">
        <v>6.7915299999999997E-6</v>
      </c>
      <c r="X256" s="1">
        <v>6.7152999999999999E-6</v>
      </c>
      <c r="AA256">
        <v>1600</v>
      </c>
      <c r="AB256" s="1">
        <f>(1/Feuil1!$P256)*0.001</f>
        <v>146.76098505973172</v>
      </c>
      <c r="AC256" s="1">
        <f>(1/Feuil1!Q256)*0.001</f>
        <v>145.25636295497924</v>
      </c>
      <c r="AD256" s="1">
        <f>(1/Feuil1!R256)*0.001</f>
        <v>145.59262020126724</v>
      </c>
      <c r="AE256" s="1">
        <f>(1/Feuil1!S256)*0.001</f>
        <v>144.65123141593307</v>
      </c>
      <c r="AF256" s="1">
        <f>(1/Feuil1!T256)*0.001</f>
        <v>146.08563539947116</v>
      </c>
      <c r="AG256" s="1">
        <f>(1/Feuil1!U256)*0.001</f>
        <v>145.5116918644413</v>
      </c>
      <c r="AH256" s="1">
        <f>(1/Feuil1!V256)*0.001</f>
        <v>145.48036160598681</v>
      </c>
      <c r="AI256" s="1">
        <f>(1/Feuil1!W256)*0.001</f>
        <v>147.24222671474618</v>
      </c>
      <c r="AJ256" s="1">
        <f>(1/Feuil1!X256)*0.001</f>
        <v>148.91367474275165</v>
      </c>
      <c r="AK256" s="1">
        <f t="shared" si="35"/>
        <v>147.38427786091853</v>
      </c>
    </row>
    <row r="257" spans="1:37" x14ac:dyDescent="0.3">
      <c r="A257">
        <v>3300</v>
      </c>
      <c r="B257" s="1">
        <v>2.7070899999999999E-5</v>
      </c>
      <c r="C257">
        <f t="shared" si="36"/>
        <v>5.6448700764553861</v>
      </c>
      <c r="D257">
        <v>-3862300</v>
      </c>
      <c r="E257" s="1">
        <v>6.1571999999999999E-5</v>
      </c>
      <c r="F257" s="1">
        <v>1.3758700000000001E-6</v>
      </c>
      <c r="G257">
        <v>111.35299999999999</v>
      </c>
      <c r="O257">
        <v>1700</v>
      </c>
      <c r="P257" s="44">
        <v>7.0120300000000004E-6</v>
      </c>
      <c r="Q257" s="1">
        <v>7.1685299999999996E-6</v>
      </c>
      <c r="R257" s="1">
        <v>7.1215700000000002E-6</v>
      </c>
      <c r="S257" s="1">
        <v>7.0956299999999999E-6</v>
      </c>
      <c r="T257" s="1">
        <v>7.0987000000000003E-6</v>
      </c>
      <c r="U257" s="44">
        <v>7.1291299999999996E-6</v>
      </c>
      <c r="V257" s="1">
        <v>7.1072999999999997E-6</v>
      </c>
      <c r="W257" s="1">
        <v>7.1073200000000002E-6</v>
      </c>
      <c r="X257" s="1">
        <v>6.9046199999999996E-6</v>
      </c>
      <c r="AA257">
        <v>1700</v>
      </c>
      <c r="AB257" s="1">
        <f>(1/Feuil1!$P257)*0.001</f>
        <v>142.61205385601602</v>
      </c>
      <c r="AC257" s="1">
        <f>(1/Feuil1!Q257)*0.001</f>
        <v>139.4986140812691</v>
      </c>
      <c r="AD257" s="1">
        <f>(1/Feuil1!R257)*0.001</f>
        <v>140.41847513961105</v>
      </c>
      <c r="AE257" s="1">
        <f>(1/Feuil1!S257)*0.001</f>
        <v>140.93181296093513</v>
      </c>
      <c r="AF257" s="1">
        <f>(1/Feuil1!T257)*0.001</f>
        <v>140.87086367926523</v>
      </c>
      <c r="AG257" s="1">
        <f>(1/Feuil1!U257)*0.001</f>
        <v>140.26957005974083</v>
      </c>
      <c r="AH257" s="1">
        <f>(1/Feuil1!V257)*0.001</f>
        <v>140.70040662417514</v>
      </c>
      <c r="AI257" s="1">
        <f>(1/Feuil1!W257)*0.001</f>
        <v>140.7000106932008</v>
      </c>
      <c r="AJ257" s="1">
        <f>(1/Feuil1!X257)*0.001</f>
        <v>144.83056272466843</v>
      </c>
      <c r="AK257" s="1">
        <f t="shared" si="35"/>
        <v>142.28276241892632</v>
      </c>
    </row>
    <row r="258" spans="1:37" x14ac:dyDescent="0.3">
      <c r="G258" s="1"/>
      <c r="H258" s="1"/>
      <c r="I258" s="1"/>
      <c r="O258">
        <v>1800</v>
      </c>
      <c r="P258" s="1">
        <v>7.3208000000000003E-6</v>
      </c>
      <c r="Q258" s="1">
        <v>7.4555299999999996E-6</v>
      </c>
      <c r="R258" s="1">
        <v>7.4220000000000003E-6</v>
      </c>
      <c r="S258" s="1">
        <v>7.3714000000000003E-6</v>
      </c>
      <c r="T258" s="1">
        <v>7.3934799999999999E-6</v>
      </c>
      <c r="U258" s="1">
        <v>7.42558E-6</v>
      </c>
      <c r="V258" s="1">
        <v>7.3690000000000001E-6</v>
      </c>
      <c r="W258" s="1">
        <v>7.3589500000000001E-6</v>
      </c>
      <c r="X258" s="1">
        <v>7.2079500000000002E-6</v>
      </c>
      <c r="AA258">
        <v>1800</v>
      </c>
      <c r="AB258" s="1">
        <f>(1/Feuil1!$P258)*0.001</f>
        <v>136.5970932138564</v>
      </c>
      <c r="AC258" s="1">
        <f>(1/Feuil1!Q258)*0.001</f>
        <v>134.1286266704044</v>
      </c>
      <c r="AD258" s="1">
        <f>(1/Feuil1!R258)*0.001</f>
        <v>134.73457289140393</v>
      </c>
      <c r="AE258" s="1">
        <f>(1/Feuil1!S258)*0.001</f>
        <v>135.65944054046722</v>
      </c>
      <c r="AF258" s="1">
        <f>(1/Feuil1!T258)*0.001</f>
        <v>135.25430514453276</v>
      </c>
      <c r="AG258" s="1">
        <f>(1/Feuil1!U258)*0.001</f>
        <v>134.66961503343845</v>
      </c>
      <c r="AH258" s="1">
        <f>(1/Feuil1!V258)*0.001</f>
        <v>135.70362328674176</v>
      </c>
      <c r="AI258" s="1">
        <f>(1/Feuil1!W258)*0.001</f>
        <v>135.88895154879432</v>
      </c>
      <c r="AJ258" s="1">
        <f>(1/Feuil1!X258)*0.001</f>
        <v>138.73570155175884</v>
      </c>
      <c r="AK258" s="1">
        <f t="shared" si="35"/>
        <v>137.05794625838641</v>
      </c>
    </row>
    <row r="259" spans="1:37" x14ac:dyDescent="0.3">
      <c r="G259" s="1"/>
      <c r="H259" s="1"/>
      <c r="I259" s="1"/>
      <c r="O259" s="42">
        <v>2000</v>
      </c>
      <c r="P259" s="1">
        <v>7.8841199999999993E-6</v>
      </c>
      <c r="Q259" s="1">
        <v>7.9153800000000008E-6</v>
      </c>
      <c r="R259" s="1">
        <v>7.9110999999999995E-6</v>
      </c>
      <c r="S259" s="1">
        <v>8.0357300000000004E-6</v>
      </c>
      <c r="T259" s="1">
        <v>8.0331499999999995E-6</v>
      </c>
      <c r="U259" s="1">
        <v>8.0331499999999995E-6</v>
      </c>
      <c r="V259" s="1">
        <v>8.1080499999999994E-6</v>
      </c>
      <c r="W259" s="1">
        <v>8.1391199999999994E-6</v>
      </c>
      <c r="X259" s="1">
        <v>7.8748999999999998E-6</v>
      </c>
      <c r="AA259">
        <v>2000</v>
      </c>
      <c r="AB259" s="1">
        <f>(1/Feuil1!$P259)*0.001</f>
        <v>126.83723738350001</v>
      </c>
      <c r="AC259" s="1">
        <f>(1/Feuil1!Q259)*0.001</f>
        <v>126.33632245072251</v>
      </c>
      <c r="AD259" s="1">
        <f>(1/Feuil1!R259)*0.001</f>
        <v>126.40467191667405</v>
      </c>
      <c r="AE259" s="1">
        <f>(1/Feuil1!S259)*0.001</f>
        <v>124.44420108689565</v>
      </c>
      <c r="AF259" s="1">
        <f>(1/Feuil1!T259)*0.001</f>
        <v>124.48416872584231</v>
      </c>
      <c r="AG259" s="1">
        <f>(1/Feuil1!U259)*0.001</f>
        <v>124.48416872584231</v>
      </c>
      <c r="AH259" s="1">
        <f>(1/Feuil1!V259)*0.001</f>
        <v>123.33421722855681</v>
      </c>
      <c r="AI259" s="1">
        <f>(1/Feuil1!W259)*0.001</f>
        <v>122.86340538043426</v>
      </c>
      <c r="AJ259" s="1">
        <f>(1/Feuil1!X259)*0.001</f>
        <v>126.98573950145399</v>
      </c>
      <c r="AK259" s="1">
        <f>((226.93 - 0.01599*AA259 -0.000009597*POWER(AA259,2))*(85.83 - 0.005157*AA259 -0.000003747*POWER(AA259,2)))/(3*(3*(85.83 - 0.005157*AA259 -0.000003747*POWER(AA259,2))-(226.93 - 0.01599*AA259 -0.000009597*POWER(AA259,2))))</f>
        <v>126.24070465989948</v>
      </c>
    </row>
    <row r="260" spans="1:37" x14ac:dyDescent="0.3">
      <c r="G260" s="1"/>
      <c r="H260" s="1"/>
      <c r="I260" s="1"/>
      <c r="O260" s="42">
        <v>2150</v>
      </c>
      <c r="P260" s="1">
        <v>8.5511000000000002E-6</v>
      </c>
      <c r="Q260" s="1">
        <v>8.4968499999999998E-6</v>
      </c>
      <c r="R260" s="1">
        <v>8.6835200000000005E-6</v>
      </c>
      <c r="S260" s="1">
        <v>8.3868200000000005E-6</v>
      </c>
      <c r="T260" s="1">
        <v>8.4206300000000007E-6</v>
      </c>
      <c r="U260" s="1">
        <v>8.5698700000000003E-6</v>
      </c>
      <c r="V260" s="1">
        <v>7.977E-6</v>
      </c>
      <c r="W260" s="1">
        <v>8.6040299999999997E-6</v>
      </c>
      <c r="X260" s="1">
        <v>8.3564500000000003E-6</v>
      </c>
      <c r="AA260">
        <v>2150</v>
      </c>
      <c r="AB260" s="1">
        <f>(1/Feuil1!$P260)*0.001</f>
        <v>116.94401889815344</v>
      </c>
      <c r="AC260" s="1">
        <f>(1/Feuil1!Q260)*0.001</f>
        <v>117.69067360257037</v>
      </c>
      <c r="AD260" s="1">
        <f>(1/Feuil1!R260)*0.001</f>
        <v>115.16067216981131</v>
      </c>
      <c r="AE260" s="1">
        <f>(1/Feuil1!S260)*0.001</f>
        <v>119.23470397600043</v>
      </c>
      <c r="AF260" s="1">
        <f>(1/Feuil1!T260)*0.001</f>
        <v>118.75596006474575</v>
      </c>
      <c r="AG260" s="1">
        <f>(1/Feuil1!U260)*0.001</f>
        <v>116.68788441364921</v>
      </c>
      <c r="AH260" s="1">
        <f>(1/Feuil1!V260)*0.001</f>
        <v>125.36041118214868</v>
      </c>
      <c r="AI260" s="1">
        <f>(1/Feuil1!W260)*0.001</f>
        <v>116.22460637631437</v>
      </c>
      <c r="AJ260" s="1">
        <f>(1/Feuil1!X260)*0.001</f>
        <v>119.66804085466914</v>
      </c>
      <c r="AK260" s="1">
        <f>((226.93 - 0.01599*AA260 -0.000009597*POWER(AA260,2))*(85.83 - 0.005157*AA260 -0.000003747*POWER(AA260,2)))/(3*(3*(85.83 - 0.005157*AA260 -0.000003747*POWER(AA260,2))-(226.93 - 0.01599*AA260 -0.000009597*POWER(AA260,2))))</f>
        <v>117.80969654863961</v>
      </c>
    </row>
    <row r="261" spans="1:37" x14ac:dyDescent="0.3">
      <c r="O261" s="42">
        <v>2300</v>
      </c>
      <c r="P261" s="1">
        <v>9.2711000000000001E-6</v>
      </c>
      <c r="Q261" s="1">
        <v>9.2698000000000006E-6</v>
      </c>
      <c r="R261" s="1">
        <v>9.30493E-6</v>
      </c>
      <c r="S261" s="1">
        <v>9.5589200000000006E-6</v>
      </c>
      <c r="T261" s="1">
        <v>9.7787300000000005E-6</v>
      </c>
      <c r="U261" s="1">
        <v>9.3727999999999994E-6</v>
      </c>
      <c r="V261" s="1">
        <v>9.4553999999999993E-6</v>
      </c>
      <c r="W261" s="1">
        <v>9.7342700000000006E-6</v>
      </c>
      <c r="X261" s="1">
        <v>9.6650699999999996E-6</v>
      </c>
      <c r="AA261">
        <v>2300</v>
      </c>
      <c r="AB261" s="1">
        <f>(1/Feuil1!$P261)*0.001</f>
        <v>107.86206599001198</v>
      </c>
      <c r="AC261" s="1">
        <f>(1/Feuil1!Q261)*0.001</f>
        <v>107.87719260393966</v>
      </c>
      <c r="AD261" s="1">
        <f>(1/Feuil1!R261)*0.001</f>
        <v>107.46991111163652</v>
      </c>
      <c r="AE261" s="1">
        <f>(1/Feuil1!S261)*0.001</f>
        <v>104.61432881538919</v>
      </c>
      <c r="AF261" s="1">
        <f>(1/Feuil1!T261)*0.001</f>
        <v>102.26276827358971</v>
      </c>
      <c r="AG261" s="1">
        <f>(1/Feuil1!U261)*0.001</f>
        <v>106.69170365312395</v>
      </c>
      <c r="AH261" s="1">
        <f>(1/Feuil1!V261)*0.001</f>
        <v>105.75967172197899</v>
      </c>
      <c r="AI261" s="1">
        <f>(1/Feuil1!W261)*0.001</f>
        <v>102.72984003936607</v>
      </c>
      <c r="AJ261" s="1">
        <f>(1/Feuil1!X261)*0.001</f>
        <v>103.46536548623033</v>
      </c>
      <c r="AK261" s="1">
        <f>((226.93 - 0.01599*AA261 -0.000009597*POWER(AA261,2))*(85.83 - 0.005157*AA261 -0.000003747*POWER(AA261,2)))/(3*(3*(85.83 - 0.005157*AA261 -0.000003747*POWER(AA261,2))-(226.93 - 0.01599*AA261 -0.000009597*POWER(AA261,2))))</f>
        <v>109.1111857544109</v>
      </c>
    </row>
    <row r="262" spans="1:37" x14ac:dyDescent="0.3">
      <c r="O262" s="42">
        <v>2450</v>
      </c>
      <c r="P262" s="13">
        <v>9.5828000000000008E-6</v>
      </c>
      <c r="Q262" s="13">
        <v>1.0003999999999999E-5</v>
      </c>
      <c r="R262" s="1">
        <v>1.04075E-5</v>
      </c>
      <c r="S262" s="1">
        <v>1.1165199999999999E-5</v>
      </c>
      <c r="T262" s="1">
        <v>1.0623499999999999E-5</v>
      </c>
      <c r="U262" s="1">
        <v>1.0602500000000001E-5</v>
      </c>
      <c r="V262" s="13">
        <v>9.7420999999999994E-6</v>
      </c>
      <c r="W262" s="1">
        <v>9.5403000000000008E-6</v>
      </c>
      <c r="X262" s="13">
        <v>1.0081000000000001E-5</v>
      </c>
      <c r="AA262">
        <v>2450</v>
      </c>
      <c r="AB262" s="1">
        <f>(1/Feuil1!$P262)*0.001</f>
        <v>104.35363359352172</v>
      </c>
      <c r="AC262" s="1">
        <f>(1/Feuil1!Q262)*0.001</f>
        <v>99.960015993602568</v>
      </c>
      <c r="AD262" s="1">
        <f>(1/Feuil1!R262)*0.001</f>
        <v>96.08455440787894</v>
      </c>
      <c r="AE262" s="1">
        <f>(1/Feuil1!S262)*0.001</f>
        <v>89.564002436140868</v>
      </c>
      <c r="AF262" s="1">
        <f>(1/Feuil1!T262)*0.001</f>
        <v>94.130936132159846</v>
      </c>
      <c r="AG262" s="1">
        <f>(1/Feuil1!U262)*0.001</f>
        <v>94.317377976892246</v>
      </c>
      <c r="AH262" s="1">
        <f>(1/Feuil1!V262)*0.001</f>
        <v>102.6472731751881</v>
      </c>
      <c r="AI262" s="1">
        <f>(1/Feuil1!W262)*0.001</f>
        <v>104.81850675555275</v>
      </c>
      <c r="AJ262" s="1">
        <f>(1/Feuil1!X262)*0.001</f>
        <v>99.196508282908439</v>
      </c>
      <c r="AK262" s="1">
        <f>((226.93 - 0.01599*AA262 -0.000009597*POWER(AA262,2))*(85.83 - 0.005157*AA262 -0.000003747*POWER(AA262,2)))/(3*(3*(85.83 - 0.005157*AA262 -0.000003747*POWER(AA262,2))-(226.93 - 0.01599*AA262 -0.000009597*POWER(AA262,2))))</f>
        <v>100.15200482682616</v>
      </c>
    </row>
    <row r="263" spans="1:37" x14ac:dyDescent="0.3">
      <c r="H263" s="1"/>
      <c r="I263" s="1"/>
      <c r="O263" s="42">
        <v>2600</v>
      </c>
      <c r="P263" s="13">
        <v>1.1613999999999999E-5</v>
      </c>
      <c r="Q263" s="1">
        <v>1.11045E-5</v>
      </c>
      <c r="R263" s="1">
        <v>1.1212999999999999E-5</v>
      </c>
      <c r="S263" s="1">
        <v>1.0669199999999999E-5</v>
      </c>
      <c r="T263" s="1">
        <v>1.0826699999999999E-5</v>
      </c>
      <c r="U263" s="13">
        <v>9.9426000000000003E-6</v>
      </c>
      <c r="V263" s="1">
        <v>9.8432700000000007E-6</v>
      </c>
      <c r="W263" s="1">
        <v>9.8272199999999994E-6</v>
      </c>
      <c r="X263" s="1">
        <v>9.4520500000000004E-6</v>
      </c>
      <c r="AA263">
        <v>2600</v>
      </c>
      <c r="AB263" s="1">
        <f>(1/Feuil1!$P263)*0.001</f>
        <v>86.102979163079041</v>
      </c>
      <c r="AC263" s="1">
        <f>(1/Feuil1!Q263)*0.001</f>
        <v>90.053581881219316</v>
      </c>
      <c r="AD263" s="1">
        <f>(1/Feuil1!R263)*0.001</f>
        <v>89.182199233033103</v>
      </c>
      <c r="AE263" s="1">
        <f>(1/Feuil1!S263)*0.001</f>
        <v>93.727739661830313</v>
      </c>
      <c r="AF263" s="1">
        <f>(1/Feuil1!T263)*0.001</f>
        <v>92.36424764702079</v>
      </c>
      <c r="AG263" s="1">
        <f>(1/Feuil1!U263)*0.001</f>
        <v>100.57731378110353</v>
      </c>
      <c r="AH263" s="1">
        <f>(1/Feuil1!V263)*0.001</f>
        <v>101.59225541918488</v>
      </c>
      <c r="AI263" s="1">
        <f>(1/Feuil1!W263)*0.001</f>
        <v>101.75817779595857</v>
      </c>
      <c r="AJ263" s="1">
        <f>(1/Feuil1!X263)*0.001</f>
        <v>105.79715511449896</v>
      </c>
      <c r="AK263" s="1">
        <f>((226.93 - 0.01599*AA263 -0.000009597*POWER(AA263,2))*(85.83 - 0.005157*AA263 -0.000003747*POWER(AA263,2)))/(3*(3*(85.83 - 0.005157*AA263 -0.000003747*POWER(AA263,2))-(226.93 - 0.01599*AA263 -0.000009597*POWER(AA263,2))))</f>
        <v>90.941814086043721</v>
      </c>
    </row>
    <row r="264" spans="1:37" x14ac:dyDescent="0.3">
      <c r="G264" s="1"/>
      <c r="H264" s="1"/>
      <c r="I264" s="1"/>
      <c r="O264" s="42">
        <v>2800</v>
      </c>
      <c r="P264" s="1">
        <v>1.1168800000000001E-5</v>
      </c>
      <c r="Q264" s="1">
        <v>1.07753E-5</v>
      </c>
      <c r="R264" s="1">
        <v>1.1078500000000001E-5</v>
      </c>
      <c r="S264" s="1">
        <v>1.0733E-5</v>
      </c>
      <c r="T264" s="1">
        <v>1.0338300000000001E-5</v>
      </c>
      <c r="U264" s="1">
        <v>1.0540000000000001E-5</v>
      </c>
      <c r="V264" s="1">
        <v>1.0591000000000001E-5</v>
      </c>
      <c r="W264" s="1">
        <v>1.02428E-5</v>
      </c>
      <c r="X264" s="1">
        <v>1.04315E-5</v>
      </c>
      <c r="AA264">
        <v>2800</v>
      </c>
      <c r="AB264" s="1">
        <f>(1/Feuil1!$P264)*0.001</f>
        <v>89.535133586419306</v>
      </c>
      <c r="AC264" s="1">
        <f>(1/Feuil1!Q264)*0.001</f>
        <v>92.804840700490942</v>
      </c>
      <c r="AD264" s="1">
        <f>(1/Feuil1!R264)*0.001</f>
        <v>90.264927562395627</v>
      </c>
      <c r="AE264" s="1">
        <f>(1/Feuil1!S264)*0.001</f>
        <v>93.170595360104343</v>
      </c>
      <c r="AF264" s="1">
        <f>(1/Feuil1!T264)*0.001</f>
        <v>96.727701846531829</v>
      </c>
      <c r="AG264" s="1">
        <f>(1/Feuil1!U264)*0.001</f>
        <v>94.876660341555962</v>
      </c>
      <c r="AH264" s="1">
        <f>(1/Feuil1!V264)*0.001</f>
        <v>94.419790388065337</v>
      </c>
      <c r="AI264" s="1">
        <f>(1/Feuil1!W264)*0.001</f>
        <v>97.629554418713639</v>
      </c>
      <c r="AJ264" s="1">
        <f>(1/Feuil1!X264)*0.001</f>
        <v>95.863490389685097</v>
      </c>
      <c r="AK264" s="1" t="s">
        <v>60</v>
      </c>
    </row>
    <row r="265" spans="1:37" x14ac:dyDescent="0.3">
      <c r="G265" s="1"/>
      <c r="H265" s="1"/>
      <c r="I265" s="1"/>
      <c r="O265">
        <v>2950</v>
      </c>
      <c r="P265" s="1">
        <v>1.1502799999999999E-5</v>
      </c>
      <c r="Q265" s="1">
        <v>1.16628E-5</v>
      </c>
      <c r="R265" s="1">
        <v>1.1538E-5</v>
      </c>
      <c r="S265" s="1">
        <v>1.14715E-5</v>
      </c>
      <c r="T265" s="1">
        <v>1.1246E-5</v>
      </c>
      <c r="U265" s="1">
        <v>1.13132E-5</v>
      </c>
      <c r="V265" s="1">
        <v>1.1076E-5</v>
      </c>
      <c r="W265" s="1">
        <v>1.1144299999999999E-5</v>
      </c>
      <c r="X265" s="1">
        <v>1.1270000000000001E-5</v>
      </c>
      <c r="AA265">
        <v>2950</v>
      </c>
      <c r="AB265" s="1">
        <f>(1/Feuil1!$P265)*0.001</f>
        <v>86.935354870118587</v>
      </c>
      <c r="AC265" s="1">
        <f>(1/Feuil1!Q265)*0.001</f>
        <v>85.742703295949511</v>
      </c>
      <c r="AD265" s="1">
        <f>(1/Feuil1!R265)*0.001</f>
        <v>86.670133472005546</v>
      </c>
      <c r="AE265" s="1">
        <f>(1/Feuil1!S265)*0.001</f>
        <v>87.172558078716818</v>
      </c>
      <c r="AF265" s="1">
        <f>(1/Feuil1!T265)*0.001</f>
        <v>88.920505068468785</v>
      </c>
      <c r="AG265" s="1">
        <f>(1/Feuil1!U265)*0.001</f>
        <v>88.39232047519711</v>
      </c>
      <c r="AH265" s="1">
        <f>(1/Feuil1!V265)*0.001</f>
        <v>90.285301552907185</v>
      </c>
      <c r="AI265" s="1">
        <f>(1/Feuil1!W265)*0.001</f>
        <v>89.731970603806431</v>
      </c>
      <c r="AJ265" s="1">
        <f>(1/Feuil1!X265)*0.001</f>
        <v>88.731144631765744</v>
      </c>
    </row>
    <row r="266" spans="1:37" x14ac:dyDescent="0.3">
      <c r="G266" s="1"/>
      <c r="H266" s="1"/>
      <c r="O266">
        <v>3100</v>
      </c>
      <c r="P266" s="1">
        <v>1.24372E-5</v>
      </c>
      <c r="Q266" s="1">
        <v>1.24795E-5</v>
      </c>
      <c r="R266" s="1">
        <v>1.23322E-5</v>
      </c>
      <c r="S266" s="1">
        <v>1.21305E-5</v>
      </c>
      <c r="T266" s="1">
        <v>1.1927699999999999E-5</v>
      </c>
      <c r="U266" s="1">
        <v>1.20215E-5</v>
      </c>
      <c r="V266" s="1">
        <v>1.21452E-5</v>
      </c>
      <c r="W266" s="1">
        <v>1.24972E-5</v>
      </c>
      <c r="X266" s="1">
        <v>1.17835E-5</v>
      </c>
      <c r="AA266">
        <v>3100</v>
      </c>
      <c r="AB266" s="1">
        <f>(1/Feuil1!$P266)*0.001</f>
        <v>80.403949441996588</v>
      </c>
      <c r="AC266" s="1">
        <f>(1/Feuil1!Q266)*0.001</f>
        <v>80.131415521455182</v>
      </c>
      <c r="AD266" s="1">
        <f>(1/Feuil1!R266)*0.001</f>
        <v>81.08853245973954</v>
      </c>
      <c r="AE266" s="1">
        <f>(1/Feuil1!S266)*0.001</f>
        <v>82.436832776884714</v>
      </c>
      <c r="AF266" s="1">
        <f>(1/Feuil1!T266)*0.001</f>
        <v>83.838460055165712</v>
      </c>
      <c r="AG266" s="1">
        <f>(1/Feuil1!U266)*0.001</f>
        <v>83.184294805140794</v>
      </c>
      <c r="AH266" s="1">
        <f>(1/Feuil1!V266)*0.001</f>
        <v>82.337054968217899</v>
      </c>
      <c r="AI266" s="1">
        <f>(1/Feuil1!W266)*0.001</f>
        <v>80.017924014979357</v>
      </c>
      <c r="AJ266" s="1">
        <f>(1/Feuil1!X266)*0.001</f>
        <v>84.864429074553399</v>
      </c>
    </row>
    <row r="267" spans="1:37" x14ac:dyDescent="0.3">
      <c r="O267">
        <v>3300</v>
      </c>
      <c r="P267" s="1">
        <v>1.38033E-5</v>
      </c>
      <c r="Q267" s="1">
        <v>1.40357E-5</v>
      </c>
      <c r="R267" s="1">
        <v>1.58522E-5</v>
      </c>
      <c r="S267" s="1">
        <v>1.45007E-5</v>
      </c>
      <c r="T267" s="1">
        <v>1.35205E-5</v>
      </c>
      <c r="U267" s="1">
        <v>1.38007E-5</v>
      </c>
      <c r="V267" s="1">
        <v>1.4114800000000001E-5</v>
      </c>
      <c r="W267" s="1">
        <v>1.38125E-5</v>
      </c>
      <c r="X267" s="1">
        <v>1.3758699999999999E-5</v>
      </c>
      <c r="AA267">
        <v>3300</v>
      </c>
      <c r="AB267" s="1">
        <f>(1/Feuil1!$P267)*0.001</f>
        <v>72.44644396629792</v>
      </c>
      <c r="AC267" s="1">
        <f>(1/Feuil1!Q267)*0.001</f>
        <v>71.246891854342863</v>
      </c>
      <c r="AD267" s="1">
        <f>(1/Feuil1!R267)*0.001</f>
        <v>63.082726687778347</v>
      </c>
      <c r="AE267" s="1">
        <f>(1/Feuil1!S267)*0.001</f>
        <v>68.962188032301881</v>
      </c>
      <c r="AF267" s="1">
        <f>(1/Feuil1!T267)*0.001</f>
        <v>73.961761769165349</v>
      </c>
      <c r="AG267" s="1">
        <f>(1/Feuil1!U267)*0.001</f>
        <v>72.460092603998348</v>
      </c>
      <c r="AH267" s="1">
        <f>(1/Feuil1!V267)*0.001</f>
        <v>70.847620936888944</v>
      </c>
      <c r="AI267" s="1">
        <f>(1/Feuil1!W267)*0.001</f>
        <v>72.398190045248867</v>
      </c>
      <c r="AJ267" s="1">
        <f>(1/Feuil1!X267)*0.001</f>
        <v>72.681285295849179</v>
      </c>
      <c r="AK267" s="1" t="s">
        <v>60</v>
      </c>
    </row>
    <row r="269" spans="1:37" x14ac:dyDescent="0.3">
      <c r="AB269" s="1"/>
      <c r="AC269" s="1"/>
      <c r="AD269" s="1"/>
      <c r="AE269" s="1"/>
      <c r="AF269" s="1"/>
      <c r="AG269" s="1"/>
      <c r="AH269" s="1"/>
      <c r="AI269" s="1"/>
    </row>
    <row r="270" spans="1:37" x14ac:dyDescent="0.3">
      <c r="G270" s="1"/>
      <c r="H270" s="1"/>
      <c r="AK270" s="11">
        <f>((-1334.45+1.18106*AA243 -0.000238803*POWER(AA243,2))*(-576.25+0.502189*AA243 -0.000100939*POWER(AA243,2)))/(3*(3*(-576.25+0.502189*AA243 -0.000100939*POWER(AA243,2))-(-1334.45+1.18106*AA243 -0.000238803*POWER(AA243,2))))</f>
        <v>-479.9059262693948</v>
      </c>
    </row>
    <row r="271" spans="1:37" x14ac:dyDescent="0.3">
      <c r="G271" s="1"/>
      <c r="H271" s="1"/>
    </row>
    <row r="272" spans="1:37" x14ac:dyDescent="0.3">
      <c r="G272" s="1"/>
      <c r="H272" s="1"/>
      <c r="AI272">
        <f>226.93 - 0.01599*AA243 -0.000009597*POWER(AA243,2)</f>
        <v>221.26927000000001</v>
      </c>
    </row>
    <row r="273" spans="1:35" x14ac:dyDescent="0.3">
      <c r="AI273">
        <f>-1334.45+1.18106*AA243 -0.000238803*POWER(AA243,2)</f>
        <v>-1001.62427</v>
      </c>
    </row>
    <row r="275" spans="1:35" x14ac:dyDescent="0.3">
      <c r="AI275">
        <f>85.83 - 0.005157*AA243 -0.000003747*POWER(AA243,2)</f>
        <v>83.945669999999993</v>
      </c>
    </row>
    <row r="276" spans="1:35" x14ac:dyDescent="0.3">
      <c r="AI276">
        <f>-576.25+0.502189*AA243 -0.000100939*POWER(AA243,2)</f>
        <v>-434.67781000000002</v>
      </c>
    </row>
    <row r="277" spans="1:35" x14ac:dyDescent="0.3">
      <c r="S277" t="s">
        <v>115</v>
      </c>
    </row>
    <row r="280" spans="1:35" x14ac:dyDescent="0.3">
      <c r="D280" t="s">
        <v>82</v>
      </c>
      <c r="E280" t="s">
        <v>89</v>
      </c>
      <c r="N280" t="s">
        <v>100</v>
      </c>
      <c r="O280">
        <f>(O282*$O$281+(1-O282)*$W$281)/1000</f>
        <v>0.27600000000000002</v>
      </c>
      <c r="P280">
        <f t="shared" ref="P280:W280" si="37">(P282*$O$281+(1-P282)*$W$281)/1000</f>
        <v>0.27524999999999999</v>
      </c>
      <c r="Q280">
        <f>(Q282*$O$281+(1-Q282)*$W$281)/1000</f>
        <v>0.27450000000000002</v>
      </c>
      <c r="R280">
        <f t="shared" si="37"/>
        <v>0.27374999999999999</v>
      </c>
      <c r="S280">
        <f t="shared" si="37"/>
        <v>0.27300000000000002</v>
      </c>
      <c r="T280">
        <f t="shared" si="37"/>
        <v>0.27224999999999999</v>
      </c>
      <c r="U280">
        <f t="shared" si="37"/>
        <v>0.27150000000000002</v>
      </c>
      <c r="V280">
        <f t="shared" si="37"/>
        <v>0.27074999999999999</v>
      </c>
      <c r="W280">
        <f t="shared" si="37"/>
        <v>0.27</v>
      </c>
    </row>
    <row r="281" spans="1:35" x14ac:dyDescent="0.3">
      <c r="D281" t="s">
        <v>116</v>
      </c>
      <c r="E281">
        <v>0.99899000000000004</v>
      </c>
      <c r="F281">
        <v>0.99892999999999998</v>
      </c>
      <c r="G281">
        <v>0.99900999999999995</v>
      </c>
      <c r="H281">
        <v>0.99056</v>
      </c>
      <c r="I281">
        <v>0.99163999999999997</v>
      </c>
      <c r="J281">
        <v>0.96006999999999998</v>
      </c>
      <c r="O281">
        <v>270</v>
      </c>
      <c r="S281" s="6" t="s">
        <v>97</v>
      </c>
      <c r="W281">
        <v>276</v>
      </c>
    </row>
    <row r="282" spans="1:35" x14ac:dyDescent="0.3">
      <c r="A282" s="9" t="s">
        <v>110</v>
      </c>
      <c r="B282" s="9" t="s">
        <v>109</v>
      </c>
      <c r="C282" s="9" t="s">
        <v>111</v>
      </c>
      <c r="F282" s="6" t="s">
        <v>83</v>
      </c>
      <c r="G282" t="s">
        <v>84</v>
      </c>
      <c r="O282">
        <v>0</v>
      </c>
      <c r="P282">
        <v>0.125</v>
      </c>
      <c r="Q282">
        <v>0.25</v>
      </c>
      <c r="R282">
        <v>0.375</v>
      </c>
      <c r="S282">
        <v>0.5</v>
      </c>
      <c r="T282">
        <v>0.625</v>
      </c>
      <c r="U282">
        <v>0.75</v>
      </c>
      <c r="V282">
        <v>0.875</v>
      </c>
      <c r="W282">
        <v>1</v>
      </c>
    </row>
    <row r="283" spans="1:35" x14ac:dyDescent="0.3">
      <c r="A283" s="20">
        <v>75.331500000000005</v>
      </c>
      <c r="B283" s="20">
        <v>57.502600000000001</v>
      </c>
      <c r="C283" s="20">
        <v>75.814899999999994</v>
      </c>
      <c r="D283" s="20" t="s">
        <v>1</v>
      </c>
      <c r="E283" s="20" t="s">
        <v>90</v>
      </c>
      <c r="F283" s="20">
        <v>77.837500000000006</v>
      </c>
      <c r="G283" s="20">
        <v>3.83162</v>
      </c>
      <c r="I283" s="20">
        <v>78</v>
      </c>
      <c r="J283" s="39"/>
      <c r="N283" s="3" t="s">
        <v>2</v>
      </c>
      <c r="O283" s="7" t="s">
        <v>1</v>
      </c>
      <c r="P283" s="7" t="s">
        <v>6</v>
      </c>
      <c r="Q283" s="7" t="s">
        <v>7</v>
      </c>
      <c r="R283" s="7" t="s">
        <v>8</v>
      </c>
      <c r="S283" s="7" t="s">
        <v>9</v>
      </c>
      <c r="T283" s="7" t="s">
        <v>10</v>
      </c>
      <c r="U283" s="7" t="s">
        <v>11</v>
      </c>
      <c r="V283" s="7" t="s">
        <v>12</v>
      </c>
      <c r="W283" s="7" t="s">
        <v>13</v>
      </c>
      <c r="X283" s="8" t="s">
        <v>22</v>
      </c>
      <c r="Y283" s="8" t="s">
        <v>53</v>
      </c>
    </row>
    <row r="284" spans="1:35" x14ac:dyDescent="0.3">
      <c r="A284" s="20">
        <v>3.3346199999999999E-3</v>
      </c>
      <c r="B284" s="20">
        <v>1.24149E-2</v>
      </c>
      <c r="C284" s="20">
        <v>2.2932299999999998E-3</v>
      </c>
      <c r="D284" s="20" t="s">
        <v>1</v>
      </c>
      <c r="E284" s="20" t="s">
        <v>91</v>
      </c>
      <c r="F284" s="21">
        <v>3.8609E-3</v>
      </c>
      <c r="G284" s="20">
        <v>1.8500000000000001E-3</v>
      </c>
      <c r="I284" s="21">
        <v>3.8609E-3</v>
      </c>
      <c r="J284" s="40"/>
      <c r="N284" s="20">
        <v>300</v>
      </c>
      <c r="O284" s="1">
        <f>($F$283*POWER($F$286,2)*EXP($F$286/N284))/((POWER(N284,2))*POWER((EXP($F$286/N284)-1), 2))+(N284*2*$F$284)+($F$285*0.000086173303*EXP(-$F$287/0.000086173303*N284))*(1+($F$287/(0.000086173303*N284)))</f>
        <v>60.805935734804606</v>
      </c>
      <c r="P284" s="1">
        <f>($F$288*POWER($F$291,2)*EXP($F$291/N284))/((POWER(N284,2))*POWER((EXP($F$291/N284)-1), 2))+(N284*2*$F$289)+($F$290*0.000086173303*EXP(-$F$292/0.000086173303*N284))*(1+($F$292/(0.000086173303*N284)))</f>
        <v>69.879425107190755</v>
      </c>
      <c r="Q284" s="1">
        <f>(($F$293*POWER($F$296,2)*EXP($F$296/$N284))/((POWER($N284,2))*POWER((EXP($F$296/$N284)-1), 2)))+(2*$F$294*$N284)+(($F$295*$F$297*EXP(-$F$297/$N284))/((POWER($N284,2))))</f>
        <v>63.748344878561213</v>
      </c>
      <c r="R284" s="1">
        <f>(($F$298*POWER($F$301/$N284,2)*EXP($F$301/$N284))/POWER((EXP($F$301/$N284)-1), 2))+(2*$F$299*$N284)+(($F$300*$F$302*EXP(-$F$302/$N284))/((POWER($N284,2))))</f>
        <v>64.150381854183848</v>
      </c>
      <c r="S284" s="1">
        <f>(($F$303*POWER($F$306/$N284,2)*EXP($F$306/$N284))/POWER((EXP($F$306/$N284)-1), 2))+(2*$F$304*$N284)+(($F$305*$F$307*EXP(-$F$307/$N284))/((POWER($N284,2))))</f>
        <v>64.673788076945968</v>
      </c>
      <c r="T284" s="1">
        <f>(($F$308*POWER($F$311/$N284,2)*EXP($F$311/$N284))/POWER((EXP($F$311/$N284)-1), 2))+(2*$F$309*$N284)+(($F$310*$F$312*EXP(-$F$312/$N284))/((POWER($N284,2))))</f>
        <v>65.130657672783599</v>
      </c>
      <c r="U284" s="1">
        <f>(($F$313*POWER($F$316/$N284,2)*EXP($F$316/$N284))/POWER((EXP($F$316/$N284)-1), 2))+(2*$F$314*$N284)+(($F$315*$F$317*EXP(-$F$317/$N284))/((POWER($N284,2))))</f>
        <v>65.681171572806235</v>
      </c>
      <c r="V284" s="1">
        <f>(($F$318*POWER($F$321/$N284,2)*EXP($F$321/$N284))/POWER((EXP($F$321/$N284)-1), 2))+(2*$F$319*$N284)+(($F$320*$F$322*EXP(-$F$322/$N284))/((POWER($N284,2))))</f>
        <v>66.094397309208446</v>
      </c>
      <c r="W284" s="1">
        <f>(($F$323*POWER($F$326/$N284,2)*EXP($F$326/$N284))/POWER((EXP($F$326/$N284)-1), 2))+(2*$F$324*$N284)+(($F$325*$F$327*EXP(-$F$327/$N284))/((POWER($N284,2))))</f>
        <v>61.974165481382407</v>
      </c>
      <c r="X284" s="1">
        <f>(78.215*POWER(516.12,2)*EXP(516.12/N284))/((POWER(N284,2))*POWER((EXP(516.12/N284)-1), 2))+(N284*2*0.0038609)+(342500000*0.000086173303*EXP(-1.9105/(0.000086173303*N284)))*(1+(1.9105/(0.000086173303*N284)))</f>
        <v>63.791265129098591</v>
      </c>
      <c r="Y284" s="1"/>
    </row>
    <row r="285" spans="1:35" x14ac:dyDescent="0.3">
      <c r="A285" s="21">
        <v>6961780</v>
      </c>
      <c r="B285" s="21">
        <v>1592260</v>
      </c>
      <c r="C285" s="21">
        <v>125568000</v>
      </c>
      <c r="D285" s="20" t="s">
        <v>1</v>
      </c>
      <c r="E285" s="20" t="s">
        <v>92</v>
      </c>
      <c r="F285" s="21">
        <v>-5416680000</v>
      </c>
      <c r="G285" s="21">
        <v>20223900</v>
      </c>
      <c r="I285" s="21">
        <v>342500000</v>
      </c>
      <c r="J285" s="40"/>
      <c r="N285" s="20">
        <v>400</v>
      </c>
      <c r="O285" s="1">
        <f t="shared" ref="O285:O308" si="38">($F$283*POWER($F$286,2)*EXP($F$286/N285))/((POWER(N285,2))*POWER((EXP($F$286/N285)-1), 2))+(N285*2*$F$284)+($F$285*0.000086173303*EXP(-$F$287/0.000086173303*N285))*(1+($F$287/(0.000086173303*N285)))</f>
        <v>69.238328629477749</v>
      </c>
      <c r="P285" s="1">
        <f t="shared" ref="P285:P308" si="39">($F$288*POWER($F$291,2)*EXP($F$291/N285))/((POWER(N285,2))*POWER((EXP($F$291/N285)-1), 2))+(N285*2*$F$289)+($F$290*0.000086173303*EXP(-$F$292/0.000086173303*N285))*(1+($F$292/(0.000086173303*N285)))</f>
        <v>75.359756531837007</v>
      </c>
      <c r="Q285" s="1">
        <f t="shared" ref="Q285:Q308" si="40">(($F$293*POWER($F$296,2)*EXP($F$296/$N285))/((POWER($N285,2))*POWER((EXP($F$296/$N285)-1), 2)))+(2*$F$294*$N285)+(($F$295*$F$297*EXP(-$F$297/$N285))/((POWER($N285,2))))</f>
        <v>71.454634125708381</v>
      </c>
      <c r="R285" s="1">
        <f t="shared" ref="R285:R308" si="41">(($F$298*POWER($F$301/$N285,2)*EXP($F$301/$N285))/POWER((EXP($F$301/$N285)-1), 2))+(2*$F$299*$N285)+(($F$300*$F$302*EXP(-$F$302/$N285))/((POWER($N285,2))))</f>
        <v>71.766932927411375</v>
      </c>
      <c r="S285" s="1">
        <f t="shared" ref="S285:S308" si="42">(($F$303*POWER($F$306/$N285,2)*EXP($F$306/$N285))/POWER((EXP($F$306/$N285)-1), 2))+(2*$F$304*$N285)+(($F$305*$F$307*EXP(-$F$307/$N285))/((POWER($N285,2))))</f>
        <v>72.511141452668852</v>
      </c>
      <c r="T285" s="1">
        <f t="shared" ref="T285:T308" si="43">(($F$308*POWER($F$311/$N285,2)*EXP($F$311/$N285))/POWER((EXP($F$311/$N285)-1), 2))+(2*$F$309*$N285)+(($F$310*$F$312*EXP(-$F$312/$N285))/((POWER($N285,2))))</f>
        <v>70.351974637341613</v>
      </c>
      <c r="U285" s="1">
        <f t="shared" ref="U285:U308" si="44">(($F$313*POWER($F$316/$N285,2)*EXP($F$316/$N285))/POWER((EXP($F$316/$N285)-1), 2))+(2*$F$314*$N285)+(($F$315*$F$317*EXP(-$F$317/$N285))/((POWER($N285,2))))</f>
        <v>69.965317790505921</v>
      </c>
      <c r="V285" s="1">
        <f t="shared" ref="V285:V308" si="45">(($F$318*POWER($F$321/$N285,2)*EXP($F$321/$N285))/POWER((EXP($F$321/$N285)-1), 2))+(2*$F$319*$N285)+(($F$320*$F$322*EXP(-$F$322/$N285))/((POWER($N285,2))))</f>
        <v>70.295007310715064</v>
      </c>
      <c r="W285" s="1">
        <f t="shared" ref="W285:W308" si="46">(($F$323*POWER($F$326/$N285,2)*EXP($F$326/$N285))/POWER((EXP($F$326/$N285)-1), 2))+(2*$F$324*$N285)+(($F$325*$F$327*EXP(-$F$327/$N285))/((POWER($N285,2))))</f>
        <v>63.995270719253682</v>
      </c>
      <c r="X285" s="1">
        <f t="shared" ref="X285:X305" si="47">(78.215*POWER(516.12,2)*EXP(516.12/N285))/((POWER(N285,2))*POWER((EXP(516.12/N285)-1), 2))+(N285*2*0.0038609)+(342500000*0.000086173303*EXP(-1.9105/(0.000086173303*N285)))*(1+(1.9105/(0.000086173303*N285)))</f>
        <v>71.29914901898286</v>
      </c>
      <c r="Y285" s="1"/>
    </row>
    <row r="286" spans="1:35" x14ac:dyDescent="0.3">
      <c r="A286" s="20">
        <v>379.34100000000001</v>
      </c>
      <c r="B286" s="20">
        <v>766.29499999999996</v>
      </c>
      <c r="C286" s="20">
        <v>246.58699999999999</v>
      </c>
      <c r="D286" s="20" t="s">
        <v>1</v>
      </c>
      <c r="E286" s="20" t="s">
        <v>93</v>
      </c>
      <c r="F286" s="20">
        <v>563.45600000000002</v>
      </c>
      <c r="G286" s="20">
        <v>693593.80406999995</v>
      </c>
      <c r="I286" s="20">
        <v>516.12</v>
      </c>
      <c r="J286" s="39"/>
      <c r="N286" s="20">
        <v>500</v>
      </c>
      <c r="O286" s="1">
        <f t="shared" si="38"/>
        <v>73.958857826316958</v>
      </c>
      <c r="P286" s="1">
        <f t="shared" si="39"/>
        <v>78.070428351033129</v>
      </c>
      <c r="Q286" s="1">
        <f t="shared" si="40"/>
        <v>75.727126675397656</v>
      </c>
      <c r="R286" s="1">
        <f t="shared" si="41"/>
        <v>75.987802656246657</v>
      </c>
      <c r="S286" s="1">
        <f t="shared" si="42"/>
        <v>76.739281047286113</v>
      </c>
      <c r="T286" s="1">
        <f t="shared" si="43"/>
        <v>73.476954661457754</v>
      </c>
      <c r="U286" s="1">
        <f t="shared" si="44"/>
        <v>72.725262457426041</v>
      </c>
      <c r="V286" s="1">
        <f t="shared" si="45"/>
        <v>73.028784268577951</v>
      </c>
      <c r="W286" s="1">
        <f t="shared" si="46"/>
        <v>66.109824625412742</v>
      </c>
      <c r="X286" s="1">
        <f t="shared" si="47"/>
        <v>75.485852447155651</v>
      </c>
      <c r="Y286" s="1"/>
    </row>
    <row r="287" spans="1:35" x14ac:dyDescent="0.3">
      <c r="A287" s="20">
        <v>17749.5</v>
      </c>
      <c r="B287" s="20">
        <v>15873.9</v>
      </c>
      <c r="C287" s="20">
        <v>21446</v>
      </c>
      <c r="D287" s="20" t="s">
        <v>1</v>
      </c>
      <c r="E287" s="20" t="s">
        <v>94</v>
      </c>
      <c r="F287" s="20">
        <v>1.7238899999999999</v>
      </c>
      <c r="G287" s="20">
        <v>8328.2606899999992</v>
      </c>
      <c r="I287" s="20">
        <v>1.9105000000000001</v>
      </c>
      <c r="J287" s="39"/>
      <c r="N287" s="20">
        <v>600</v>
      </c>
      <c r="O287" s="1">
        <f t="shared" si="38"/>
        <v>76.993873257201415</v>
      </c>
      <c r="P287" s="1">
        <f t="shared" si="39"/>
        <v>79.592427681169923</v>
      </c>
      <c r="Q287" s="1">
        <f t="shared" si="40"/>
        <v>78.469279367465731</v>
      </c>
      <c r="R287" s="1">
        <f t="shared" si="41"/>
        <v>78.698852289759415</v>
      </c>
      <c r="S287" s="1">
        <f t="shared" si="42"/>
        <v>79.353815402064583</v>
      </c>
      <c r="T287" s="1">
        <f t="shared" si="43"/>
        <v>75.713820163042882</v>
      </c>
      <c r="U287" s="1">
        <f t="shared" si="44"/>
        <v>74.852582025733113</v>
      </c>
      <c r="V287" s="1">
        <f t="shared" si="45"/>
        <v>75.155154820059607</v>
      </c>
      <c r="W287" s="1">
        <f t="shared" si="46"/>
        <v>68.284069703752706</v>
      </c>
      <c r="X287" s="1">
        <f t="shared" si="47"/>
        <v>78.198513159449462</v>
      </c>
      <c r="Y287" s="1"/>
    </row>
    <row r="288" spans="1:35" x14ac:dyDescent="0.3">
      <c r="A288" s="26">
        <v>79.406499999999994</v>
      </c>
      <c r="B288" s="26">
        <v>67.091740000000001</v>
      </c>
      <c r="D288" s="24" t="s">
        <v>6</v>
      </c>
      <c r="E288" s="24" t="s">
        <v>90</v>
      </c>
      <c r="F288" s="26">
        <v>83.173599999999993</v>
      </c>
      <c r="G288" s="26">
        <v>79.687600000000003</v>
      </c>
      <c r="N288" s="20">
        <v>700</v>
      </c>
      <c r="O288" s="1">
        <f t="shared" si="38"/>
        <v>79.172758804049579</v>
      </c>
      <c r="P288" s="1">
        <f t="shared" si="39"/>
        <v>80.527880063761742</v>
      </c>
      <c r="Q288" s="1">
        <f t="shared" si="40"/>
        <v>80.441584255363011</v>
      </c>
      <c r="R288" s="1">
        <f t="shared" si="41"/>
        <v>80.651287179448303</v>
      </c>
      <c r="S288" s="1">
        <f t="shared" si="42"/>
        <v>81.155267279680075</v>
      </c>
      <c r="T288" s="1">
        <f t="shared" si="43"/>
        <v>77.515346808909712</v>
      </c>
      <c r="U288" s="1">
        <f t="shared" si="44"/>
        <v>76.673032937804948</v>
      </c>
      <c r="V288" s="1">
        <f t="shared" si="45"/>
        <v>76.987237534724102</v>
      </c>
      <c r="W288" s="1">
        <f t="shared" si="46"/>
        <v>70.495392760456042</v>
      </c>
      <c r="X288" s="1">
        <f t="shared" si="47"/>
        <v>80.171184713190286</v>
      </c>
      <c r="Y288" s="1"/>
    </row>
    <row r="289" spans="1:25" x14ac:dyDescent="0.3">
      <c r="A289" s="26">
        <v>2.17637E-3</v>
      </c>
      <c r="B289" s="26">
        <v>6.8100000000000001E-3</v>
      </c>
      <c r="D289" s="24" t="s">
        <v>6</v>
      </c>
      <c r="E289" s="24" t="s">
        <v>91</v>
      </c>
      <c r="F289" s="27">
        <v>7.2645800000000002E-6</v>
      </c>
      <c r="G289" s="26">
        <v>3.1175999999999999E-3</v>
      </c>
      <c r="N289" s="20">
        <v>800</v>
      </c>
      <c r="O289" s="1">
        <f t="shared" si="38"/>
        <v>80.875490107835546</v>
      </c>
      <c r="P289" s="1">
        <f t="shared" si="39"/>
        <v>81.14256988304038</v>
      </c>
      <c r="Q289" s="1">
        <f t="shared" si="40"/>
        <v>81.988454509635162</v>
      </c>
      <c r="R289" s="1">
        <f t="shared" si="41"/>
        <v>82.184790959608151</v>
      </c>
      <c r="S289" s="1">
        <f t="shared" si="42"/>
        <v>82.506702795029696</v>
      </c>
      <c r="T289" s="1">
        <f t="shared" si="43"/>
        <v>79.079738599000123</v>
      </c>
      <c r="U289" s="1">
        <f t="shared" si="44"/>
        <v>78.327347900244746</v>
      </c>
      <c r="V289" s="1">
        <f t="shared" si="45"/>
        <v>78.660101838643499</v>
      </c>
      <c r="W289" s="1">
        <f t="shared" si="46"/>
        <v>72.730365731333734</v>
      </c>
      <c r="X289" s="1">
        <f t="shared" si="47"/>
        <v>81.73510154874171</v>
      </c>
      <c r="Y289" s="1"/>
    </row>
    <row r="290" spans="1:25" x14ac:dyDescent="0.3">
      <c r="A290" s="27">
        <v>5882290</v>
      </c>
      <c r="B290" s="27">
        <v>48362200</v>
      </c>
      <c r="D290" s="24" t="s">
        <v>6</v>
      </c>
      <c r="E290" s="24" t="s">
        <v>92</v>
      </c>
      <c r="F290" s="27">
        <v>4147410000</v>
      </c>
      <c r="G290" s="27">
        <v>14416400</v>
      </c>
      <c r="N290" s="20">
        <v>900</v>
      </c>
      <c r="O290" s="1">
        <f t="shared" si="38"/>
        <v>82.293787889235105</v>
      </c>
      <c r="P290" s="1">
        <f t="shared" si="39"/>
        <v>81.567693393962145</v>
      </c>
      <c r="Q290" s="1">
        <f t="shared" si="40"/>
        <v>83.283836398568681</v>
      </c>
      <c r="R290" s="1">
        <f t="shared" si="41"/>
        <v>83.470777051389376</v>
      </c>
      <c r="S290" s="1">
        <f t="shared" si="42"/>
        <v>83.590900942727799</v>
      </c>
      <c r="T290" s="1">
        <f t="shared" si="43"/>
        <v>80.504481150040078</v>
      </c>
      <c r="U290" s="1">
        <f t="shared" si="44"/>
        <v>79.884221213780009</v>
      </c>
      <c r="V290" s="1">
        <f t="shared" si="45"/>
        <v>80.239598749265227</v>
      </c>
      <c r="W290" s="1">
        <f t="shared" si="46"/>
        <v>74.980959964696865</v>
      </c>
      <c r="X290" s="1">
        <f t="shared" si="47"/>
        <v>83.055918298630601</v>
      </c>
      <c r="Y290" s="1"/>
    </row>
    <row r="291" spans="1:25" x14ac:dyDescent="0.3">
      <c r="A291" s="27">
        <v>522.42600000000004</v>
      </c>
      <c r="B291" s="27">
        <v>7.3289999999999994E-2</v>
      </c>
      <c r="D291" s="24" t="s">
        <v>6</v>
      </c>
      <c r="E291" s="24" t="s">
        <v>93</v>
      </c>
      <c r="F291" s="27">
        <v>437.541</v>
      </c>
      <c r="G291" s="27">
        <v>522.42600000000004</v>
      </c>
      <c r="N291" s="20">
        <v>1000</v>
      </c>
      <c r="O291" s="1">
        <f t="shared" si="38"/>
        <v>83.532244817188655</v>
      </c>
      <c r="P291" s="1">
        <f t="shared" si="39"/>
        <v>81.873823738305788</v>
      </c>
      <c r="Q291" s="1">
        <f t="shared" si="40"/>
        <v>84.426266007348602</v>
      </c>
      <c r="R291" s="1">
        <f t="shared" si="41"/>
        <v>84.606328187608526</v>
      </c>
      <c r="S291" s="1">
        <f t="shared" si="42"/>
        <v>84.510287464340209</v>
      </c>
      <c r="T291" s="1">
        <f t="shared" si="43"/>
        <v>81.84242116109121</v>
      </c>
      <c r="U291" s="1">
        <f t="shared" si="44"/>
        <v>81.380765963948036</v>
      </c>
      <c r="V291" s="1">
        <f t="shared" si="45"/>
        <v>81.761201959234157</v>
      </c>
      <c r="W291" s="1">
        <f t="shared" si="46"/>
        <v>77.24222517254195</v>
      </c>
      <c r="X291" s="1">
        <f t="shared" si="47"/>
        <v>84.223601979002538</v>
      </c>
      <c r="Y291" s="1"/>
    </row>
    <row r="292" spans="1:25" x14ac:dyDescent="0.3">
      <c r="A292" s="27">
        <v>16990.5</v>
      </c>
      <c r="B292" s="27">
        <v>26322.600330000001</v>
      </c>
      <c r="D292" s="24" t="s">
        <v>6</v>
      </c>
      <c r="E292" s="24" t="s">
        <v>94</v>
      </c>
      <c r="F292" s="27">
        <v>10.0716</v>
      </c>
      <c r="G292" s="27">
        <v>17990.5</v>
      </c>
      <c r="N292" s="20">
        <v>1100</v>
      </c>
      <c r="O292" s="1">
        <f t="shared" si="38"/>
        <v>84.651645200234242</v>
      </c>
      <c r="P292" s="1">
        <f t="shared" si="39"/>
        <v>82.101582507163158</v>
      </c>
      <c r="Q292" s="1">
        <f t="shared" si="40"/>
        <v>85.48091495868988</v>
      </c>
      <c r="R292" s="1">
        <f t="shared" si="41"/>
        <v>85.655708299101988</v>
      </c>
      <c r="S292" s="1">
        <f t="shared" si="42"/>
        <v>85.333248017841143</v>
      </c>
      <c r="T292" s="1">
        <f t="shared" si="43"/>
        <v>83.125544343501716</v>
      </c>
      <c r="U292" s="1">
        <f t="shared" si="44"/>
        <v>82.839533946761435</v>
      </c>
      <c r="V292" s="1">
        <f t="shared" si="45"/>
        <v>83.246242689556993</v>
      </c>
      <c r="W292" s="1">
        <f t="shared" si="46"/>
        <v>79.511002843445482</v>
      </c>
      <c r="X292" s="1">
        <f t="shared" si="47"/>
        <v>85.290829470928287</v>
      </c>
      <c r="Y292" s="1"/>
    </row>
    <row r="293" spans="1:25" x14ac:dyDescent="0.3">
      <c r="A293" s="22">
        <v>69.776799999999994</v>
      </c>
      <c r="B293" s="22">
        <v>66.937160000000006</v>
      </c>
      <c r="D293" s="22" t="s">
        <v>7</v>
      </c>
      <c r="E293" s="22" t="s">
        <v>90</v>
      </c>
      <c r="F293" s="22">
        <v>79</v>
      </c>
      <c r="G293" s="22">
        <v>13.309519999999999</v>
      </c>
      <c r="N293" s="20">
        <v>1200</v>
      </c>
      <c r="O293" s="1">
        <f t="shared" si="38"/>
        <v>85.68919220002293</v>
      </c>
      <c r="P293" s="1">
        <f t="shared" si="39"/>
        <v>82.27566217711734</v>
      </c>
      <c r="Q293" s="1">
        <f t="shared" si="40"/>
        <v>86.499782952647152</v>
      </c>
      <c r="R293" s="1">
        <f t="shared" si="41"/>
        <v>86.67029100710181</v>
      </c>
      <c r="S293" s="1">
        <f t="shared" si="42"/>
        <v>86.120727094754272</v>
      </c>
      <c r="T293" s="1">
        <f t="shared" si="43"/>
        <v>84.376665287007071</v>
      </c>
      <c r="U293" s="1">
        <f t="shared" si="44"/>
        <v>84.276887653553501</v>
      </c>
      <c r="V293" s="1">
        <f t="shared" si="45"/>
        <v>84.709801153863623</v>
      </c>
      <c r="W293" s="1">
        <f t="shared" si="46"/>
        <v>81.785211281738512</v>
      </c>
      <c r="X293" s="1">
        <f t="shared" si="47"/>
        <v>86.291949498186753</v>
      </c>
      <c r="Y293" s="1"/>
    </row>
    <row r="294" spans="1:25" x14ac:dyDescent="0.3">
      <c r="A294" s="22">
        <v>5.2479099999999997E-3</v>
      </c>
      <c r="B294" s="22">
        <v>6.8900000000000003E-3</v>
      </c>
      <c r="D294" s="22" t="s">
        <v>7</v>
      </c>
      <c r="E294" s="22" t="s">
        <v>91</v>
      </c>
      <c r="F294" s="22">
        <v>3.6020000000000002E-3</v>
      </c>
      <c r="G294" s="22">
        <v>4.4000000000000003E-3</v>
      </c>
      <c r="N294" s="20">
        <v>1300</v>
      </c>
      <c r="O294" s="1">
        <f t="shared" si="38"/>
        <v>86.668657745183921</v>
      </c>
      <c r="P294" s="1">
        <f t="shared" si="39"/>
        <v>82.411760703803907</v>
      </c>
      <c r="Q294" s="1">
        <f t="shared" si="40"/>
        <v>87.530929525818976</v>
      </c>
      <c r="R294" s="1">
        <f t="shared" si="41"/>
        <v>87.697661138680559</v>
      </c>
      <c r="S294" s="1">
        <f t="shared" si="42"/>
        <v>86.943656001640605</v>
      </c>
      <c r="T294" s="1">
        <f t="shared" si="43"/>
        <v>85.615854501536347</v>
      </c>
      <c r="U294" s="1">
        <f t="shared" si="44"/>
        <v>85.707618459463532</v>
      </c>
      <c r="V294" s="1">
        <f t="shared" si="45"/>
        <v>86.165014698798771</v>
      </c>
      <c r="W294" s="1">
        <f t="shared" si="46"/>
        <v>84.063437656826153</v>
      </c>
      <c r="X294" s="1">
        <f t="shared" si="47"/>
        <v>87.25492086573901</v>
      </c>
      <c r="Y294" s="1"/>
    </row>
    <row r="295" spans="1:25" x14ac:dyDescent="0.3">
      <c r="A295" s="23">
        <v>3585600</v>
      </c>
      <c r="B295" s="23">
        <v>23822600</v>
      </c>
      <c r="D295" s="22" t="s">
        <v>7</v>
      </c>
      <c r="E295" s="22" t="s">
        <v>92</v>
      </c>
      <c r="F295" s="23">
        <v>2785790</v>
      </c>
      <c r="G295" s="23">
        <v>123124000</v>
      </c>
      <c r="I295" s="39"/>
      <c r="N295" s="20">
        <v>1400</v>
      </c>
      <c r="O295" s="1">
        <f t="shared" si="38"/>
        <v>87.605792450478532</v>
      </c>
      <c r="P295" s="1">
        <f t="shared" si="39"/>
        <v>82.520238953673058</v>
      </c>
      <c r="Q295" s="1">
        <f t="shared" si="40"/>
        <v>88.621416766942986</v>
      </c>
      <c r="R295" s="1">
        <f t="shared" si="41"/>
        <v>88.784497289518939</v>
      </c>
      <c r="S295" s="1">
        <f t="shared" si="42"/>
        <v>87.893396651263416</v>
      </c>
      <c r="T295" s="1">
        <f t="shared" si="43"/>
        <v>86.863955473985911</v>
      </c>
      <c r="U295" s="1">
        <f t="shared" si="44"/>
        <v>87.147457514642966</v>
      </c>
      <c r="V295" s="1">
        <f t="shared" si="45"/>
        <v>87.625438571488658</v>
      </c>
      <c r="W295" s="1">
        <f t="shared" si="46"/>
        <v>86.344697700733136</v>
      </c>
      <c r="X295" s="1">
        <f t="shared" si="47"/>
        <v>88.211552704268996</v>
      </c>
      <c r="Y295" s="1"/>
    </row>
    <row r="296" spans="1:25" x14ac:dyDescent="0.3">
      <c r="A296" s="23">
        <v>184.596</v>
      </c>
      <c r="B296" s="23">
        <v>-0.20491999999999999</v>
      </c>
      <c r="D296" s="22" t="s">
        <v>7</v>
      </c>
      <c r="E296" s="22" t="s">
        <v>93</v>
      </c>
      <c r="F296" s="23">
        <v>525</v>
      </c>
      <c r="G296" s="23">
        <v>1007950</v>
      </c>
      <c r="I296" s="39"/>
      <c r="N296" s="20">
        <v>1500</v>
      </c>
      <c r="O296" s="1">
        <f t="shared" si="38"/>
        <v>88.511359980823514</v>
      </c>
      <c r="P296" s="1">
        <f t="shared" si="39"/>
        <v>82.608156018935944</v>
      </c>
      <c r="Q296" s="1">
        <f t="shared" si="40"/>
        <v>89.816727856992202</v>
      </c>
      <c r="R296" s="1">
        <f t="shared" si="41"/>
        <v>89.975966436170495</v>
      </c>
      <c r="S296" s="1">
        <f t="shared" si="42"/>
        <v>89.085290676272635</v>
      </c>
      <c r="T296" s="1">
        <f t="shared" si="43"/>
        <v>88.144085657126681</v>
      </c>
      <c r="U296" s="1">
        <f t="shared" si="44"/>
        <v>88.61409580840035</v>
      </c>
      <c r="V296" s="1">
        <f t="shared" si="45"/>
        <v>89.106074961286353</v>
      </c>
      <c r="W296" s="1">
        <f t="shared" si="46"/>
        <v>88.628289611104293</v>
      </c>
      <c r="X296" s="1">
        <f t="shared" si="47"/>
        <v>89.208063254619745</v>
      </c>
      <c r="Y296" s="1"/>
    </row>
    <row r="297" spans="1:25" x14ac:dyDescent="0.3">
      <c r="A297" s="23">
        <v>16469.099999999999</v>
      </c>
      <c r="B297" s="23">
        <v>23993.19832</v>
      </c>
      <c r="D297" s="22" t="s">
        <v>7</v>
      </c>
      <c r="E297" s="22" t="s">
        <v>94</v>
      </c>
      <c r="F297" s="23">
        <v>15062.2</v>
      </c>
      <c r="G297" s="22">
        <v>19833.259839999999</v>
      </c>
      <c r="I297" s="40"/>
      <c r="N297" s="20">
        <v>1600</v>
      </c>
      <c r="O297" s="1">
        <f t="shared" si="38"/>
        <v>89.392914753713811</v>
      </c>
      <c r="P297" s="1">
        <f t="shared" si="39"/>
        <v>82.680454416697188</v>
      </c>
      <c r="Q297" s="1">
        <f t="shared" si="40"/>
        <v>91.158618150422029</v>
      </c>
      <c r="R297" s="1">
        <f t="shared" si="41"/>
        <v>91.313567870373731</v>
      </c>
      <c r="S297" s="1">
        <f t="shared" si="42"/>
        <v>90.655897952977128</v>
      </c>
      <c r="T297" s="1">
        <f t="shared" si="43"/>
        <v>89.481652664543475</v>
      </c>
      <c r="U297" s="1">
        <f t="shared" si="44"/>
        <v>90.127095159327325</v>
      </c>
      <c r="V297" s="1">
        <f t="shared" si="45"/>
        <v>90.623424004652875</v>
      </c>
      <c r="W297" s="1">
        <f t="shared" si="46"/>
        <v>90.913702558907985</v>
      </c>
      <c r="X297" s="1">
        <f t="shared" si="47"/>
        <v>90.316035329359821</v>
      </c>
      <c r="Y297" s="1"/>
    </row>
    <row r="298" spans="1:25" x14ac:dyDescent="0.3">
      <c r="A298" s="20">
        <v>68.644599999999997</v>
      </c>
      <c r="B298" s="20">
        <v>61.961970000000001</v>
      </c>
      <c r="D298" s="20" t="s">
        <v>8</v>
      </c>
      <c r="E298" s="20" t="s">
        <v>90</v>
      </c>
      <c r="F298" s="20">
        <v>79.150000000000006</v>
      </c>
      <c r="G298" s="20">
        <v>2.7709600000000001</v>
      </c>
      <c r="I298" s="40"/>
      <c r="N298" s="20">
        <v>1700</v>
      </c>
      <c r="O298" s="1">
        <f t="shared" si="38"/>
        <v>90.255883286252356</v>
      </c>
      <c r="P298" s="1">
        <f t="shared" si="39"/>
        <v>82.740677597212112</v>
      </c>
      <c r="Q298" s="1">
        <f t="shared" si="40"/>
        <v>92.682730990728942</v>
      </c>
      <c r="R298" s="1">
        <f t="shared" si="41"/>
        <v>92.832747669303401</v>
      </c>
      <c r="S298" s="1">
        <f t="shared" si="42"/>
        <v>92.755525971196178</v>
      </c>
      <c r="T298" s="1">
        <f t="shared" si="43"/>
        <v>90.903380891569157</v>
      </c>
      <c r="U298" s="1">
        <f t="shared" si="44"/>
        <v>91.707063103100296</v>
      </c>
      <c r="V298" s="1">
        <f t="shared" si="45"/>
        <v>92.194878880878989</v>
      </c>
      <c r="W298" s="1">
        <f t="shared" si="46"/>
        <v>93.200557816698037</v>
      </c>
      <c r="X298" s="1">
        <f t="shared" si="47"/>
        <v>91.642757095149051</v>
      </c>
      <c r="Y298" s="1"/>
    </row>
    <row r="299" spans="1:25" x14ac:dyDescent="0.3">
      <c r="A299" s="20">
        <v>5.8551200000000001E-3</v>
      </c>
      <c r="B299" s="20">
        <v>9.3399999999999993E-3</v>
      </c>
      <c r="D299" s="20" t="s">
        <v>8</v>
      </c>
      <c r="E299" s="20" t="s">
        <v>91</v>
      </c>
      <c r="F299" s="20">
        <v>3.6020000000000002E-3</v>
      </c>
      <c r="G299" s="21">
        <v>1.0200000000000001E-3</v>
      </c>
      <c r="I299" s="40"/>
      <c r="N299" s="20">
        <v>1800</v>
      </c>
      <c r="O299" s="1">
        <f t="shared" si="38"/>
        <v>91.104243827270949</v>
      </c>
      <c r="P299" s="1">
        <f t="shared" si="39"/>
        <v>82.791419181181084</v>
      </c>
      <c r="Q299" s="1">
        <f t="shared" si="40"/>
        <v>94.416743924727484</v>
      </c>
      <c r="R299" s="1">
        <f t="shared" si="41"/>
        <v>94.561043809776635</v>
      </c>
      <c r="S299" s="1">
        <f t="shared" si="42"/>
        <v>95.538221559738332</v>
      </c>
      <c r="T299" s="1">
        <f t="shared" si="43"/>
        <v>92.43582927669145</v>
      </c>
      <c r="U299" s="1">
        <f t="shared" si="44"/>
        <v>93.374459360489553</v>
      </c>
      <c r="V299" s="1">
        <f t="shared" si="45"/>
        <v>93.837777031789273</v>
      </c>
      <c r="W299" s="1">
        <f t="shared" si="46"/>
        <v>95.488569932193613</v>
      </c>
      <c r="X299" s="1">
        <f t="shared" si="47"/>
        <v>93.339577123204819</v>
      </c>
      <c r="Y299" s="1"/>
    </row>
    <row r="300" spans="1:25" x14ac:dyDescent="0.3">
      <c r="A300" s="21">
        <v>2944360</v>
      </c>
      <c r="B300" s="21">
        <v>66943000</v>
      </c>
      <c r="D300" s="20" t="s">
        <v>8</v>
      </c>
      <c r="E300" s="20" t="s">
        <v>92</v>
      </c>
      <c r="F300" s="21">
        <v>2775790</v>
      </c>
      <c r="G300" s="21">
        <v>22187100000000</v>
      </c>
      <c r="N300" s="20">
        <v>2000</v>
      </c>
      <c r="O300" s="1">
        <f t="shared" si="38"/>
        <v>92.768302202836253</v>
      </c>
      <c r="P300" s="1">
        <f t="shared" si="39"/>
        <v>82.871722921708766</v>
      </c>
      <c r="Q300" s="1">
        <f t="shared" si="40"/>
        <v>98.58013703319449</v>
      </c>
      <c r="R300" s="1">
        <f t="shared" si="41"/>
        <v>98.710361748002668</v>
      </c>
      <c r="S300" s="1">
        <f t="shared" si="42"/>
        <v>103.7262745642301</v>
      </c>
      <c r="T300" s="1">
        <f t="shared" si="43"/>
        <v>95.928983552094422</v>
      </c>
      <c r="U300" s="1">
        <f t="shared" si="44"/>
        <v>97.04529843225734</v>
      </c>
      <c r="V300" s="1">
        <f t="shared" si="45"/>
        <v>97.400929043125686</v>
      </c>
      <c r="W300" s="1">
        <f t="shared" si="46"/>
        <v>100.06724036127831</v>
      </c>
      <c r="X300" s="1">
        <f t="shared" si="47"/>
        <v>98.696620625723057</v>
      </c>
      <c r="Y300" s="1"/>
    </row>
    <row r="301" spans="1:25" x14ac:dyDescent="0.3">
      <c r="A301" s="21">
        <v>176.99299999999999</v>
      </c>
      <c r="B301" s="21">
        <v>-4.9180000000000001E-2</v>
      </c>
      <c r="D301" s="20" t="s">
        <v>8</v>
      </c>
      <c r="E301" s="20" t="s">
        <v>93</v>
      </c>
      <c r="F301" s="21">
        <v>520</v>
      </c>
      <c r="G301" s="21">
        <v>806766.99066000001</v>
      </c>
      <c r="N301" s="20">
        <v>2150</v>
      </c>
      <c r="O301" s="1">
        <f t="shared" si="38"/>
        <v>93.995392644903248</v>
      </c>
      <c r="P301" s="1">
        <f t="shared" si="39"/>
        <v>82.918376321231747</v>
      </c>
      <c r="Q301" s="1">
        <f t="shared" si="40"/>
        <v>102.32787406851807</v>
      </c>
      <c r="R301" s="1">
        <f t="shared" si="41"/>
        <v>102.44519323862508</v>
      </c>
      <c r="S301" s="1">
        <f t="shared" si="42"/>
        <v>112.62172757984906</v>
      </c>
      <c r="T301" s="1">
        <f t="shared" si="43"/>
        <v>98.998429623252179</v>
      </c>
      <c r="U301" s="1">
        <f t="shared" si="44"/>
        <v>100.14952928492406</v>
      </c>
      <c r="V301" s="1">
        <f t="shared" si="45"/>
        <v>100.36541527184031</v>
      </c>
      <c r="W301" s="1">
        <f t="shared" si="46"/>
        <v>103.50297943154533</v>
      </c>
      <c r="X301" s="1">
        <f t="shared" si="47"/>
        <v>105.53905728551226</v>
      </c>
      <c r="Y301" s="1"/>
    </row>
    <row r="302" spans="1:25" x14ac:dyDescent="0.3">
      <c r="A302" s="21">
        <v>16536.900000000001</v>
      </c>
      <c r="B302" s="21">
        <v>60923.323109999998</v>
      </c>
      <c r="D302" s="20" t="s">
        <v>8</v>
      </c>
      <c r="E302" s="20" t="s">
        <v>94</v>
      </c>
      <c r="F302" s="21">
        <v>15065.2</v>
      </c>
      <c r="G302" s="21">
        <v>1149670000</v>
      </c>
      <c r="N302" s="20">
        <v>2300</v>
      </c>
      <c r="O302" s="1">
        <f t="shared" si="38"/>
        <v>95.209516534154659</v>
      </c>
      <c r="P302" s="1">
        <f t="shared" si="39"/>
        <v>82.956636474172413</v>
      </c>
      <c r="Q302" s="1">
        <f t="shared" si="40"/>
        <v>106.58453355688818</v>
      </c>
      <c r="R302" s="1">
        <f t="shared" si="41"/>
        <v>106.68709577611152</v>
      </c>
      <c r="S302" s="1">
        <f t="shared" si="42"/>
        <v>124.16593672588195</v>
      </c>
      <c r="T302" s="1">
        <f t="shared" si="43"/>
        <v>102.49823634933743</v>
      </c>
      <c r="U302" s="1">
        <f t="shared" si="44"/>
        <v>103.58849584489845</v>
      </c>
      <c r="V302" s="1">
        <f t="shared" si="45"/>
        <v>103.61041362570211</v>
      </c>
      <c r="W302" s="1">
        <f t="shared" si="46"/>
        <v>106.93981721094799</v>
      </c>
      <c r="X302" s="1">
        <f t="shared" si="47"/>
        <v>116.09538861434717</v>
      </c>
      <c r="Y302" s="1"/>
    </row>
    <row r="303" spans="1:25" x14ac:dyDescent="0.3">
      <c r="A303" s="24">
        <v>68.504499999999993</v>
      </c>
      <c r="B303" s="24">
        <v>62.115600000000001</v>
      </c>
      <c r="D303" s="24" t="s">
        <v>9</v>
      </c>
      <c r="E303" s="24" t="s">
        <v>90</v>
      </c>
      <c r="F303" s="24">
        <v>81.63</v>
      </c>
      <c r="G303" s="24">
        <v>2.6341999999999999</v>
      </c>
      <c r="N303" s="20">
        <v>2450</v>
      </c>
      <c r="O303" s="1">
        <f t="shared" si="38"/>
        <v>96.413735342415151</v>
      </c>
      <c r="P303" s="1">
        <f t="shared" si="39"/>
        <v>82.98848880790058</v>
      </c>
      <c r="Q303" s="1">
        <f t="shared" si="40"/>
        <v>111.29447455513407</v>
      </c>
      <c r="R303" s="1">
        <f t="shared" si="41"/>
        <v>111.3807033676235</v>
      </c>
      <c r="S303" s="1">
        <f t="shared" si="42"/>
        <v>138.45699063812123</v>
      </c>
      <c r="T303" s="1">
        <f t="shared" si="43"/>
        <v>106.44171057015761</v>
      </c>
      <c r="U303" s="1">
        <f t="shared" si="44"/>
        <v>107.37147283382451</v>
      </c>
      <c r="V303" s="1">
        <f t="shared" si="45"/>
        <v>107.1453566858045</v>
      </c>
      <c r="W303" s="1">
        <f t="shared" si="46"/>
        <v>110.37750863426541</v>
      </c>
      <c r="X303" s="1">
        <f t="shared" si="47"/>
        <v>131.69162329324791</v>
      </c>
      <c r="Y303" s="1"/>
    </row>
    <row r="304" spans="1:25" x14ac:dyDescent="0.3">
      <c r="A304" s="24">
        <v>5.9618400000000004E-3</v>
      </c>
      <c r="B304" s="24">
        <v>9.2999999999999992E-3</v>
      </c>
      <c r="D304" s="24" t="s">
        <v>9</v>
      </c>
      <c r="E304" s="24" t="s">
        <v>91</v>
      </c>
      <c r="F304" s="24">
        <v>2.385E-3</v>
      </c>
      <c r="G304" s="24">
        <v>1.0399999999999999E-3</v>
      </c>
      <c r="N304" s="20">
        <v>2600</v>
      </c>
      <c r="O304" s="1">
        <f t="shared" si="38"/>
        <v>97.610258219017865</v>
      </c>
      <c r="P304" s="1">
        <f t="shared" si="39"/>
        <v>83.015364851539587</v>
      </c>
      <c r="Q304" s="1">
        <f t="shared" si="40"/>
        <v>116.38401491525686</v>
      </c>
      <c r="R304" s="1">
        <f t="shared" si="41"/>
        <v>116.45267164882311</v>
      </c>
      <c r="S304" s="1">
        <f t="shared" si="42"/>
        <v>155.45288503802539</v>
      </c>
      <c r="T304" s="1">
        <f t="shared" si="43"/>
        <v>110.81911131905586</v>
      </c>
      <c r="U304" s="1">
        <f t="shared" si="44"/>
        <v>111.48992951654944</v>
      </c>
      <c r="V304" s="1">
        <f t="shared" si="45"/>
        <v>110.96460338189586</v>
      </c>
      <c r="W304" s="1">
        <f t="shared" si="46"/>
        <v>113.81587325476463</v>
      </c>
      <c r="X304" s="1">
        <f t="shared" si="47"/>
        <v>153.71860160015294</v>
      </c>
      <c r="Y304" s="1"/>
    </row>
    <row r="305" spans="1:25" x14ac:dyDescent="0.3">
      <c r="A305" s="25">
        <v>2899700</v>
      </c>
      <c r="B305" s="25">
        <v>87845400</v>
      </c>
      <c r="D305" s="24" t="s">
        <v>9</v>
      </c>
      <c r="E305" s="24" t="s">
        <v>92</v>
      </c>
      <c r="F305" s="25">
        <v>23700000</v>
      </c>
      <c r="G305" s="25">
        <v>4406950000000</v>
      </c>
      <c r="N305" s="20">
        <v>2800</v>
      </c>
      <c r="O305" s="1">
        <f t="shared" si="38"/>
        <v>99.196400319780764</v>
      </c>
      <c r="P305" s="1">
        <f t="shared" si="39"/>
        <v>83.045239249244361</v>
      </c>
      <c r="Q305" s="1">
        <f t="shared" si="40"/>
        <v>123.61734494313107</v>
      </c>
      <c r="R305" s="1">
        <f t="shared" si="41"/>
        <v>123.66126579612772</v>
      </c>
      <c r="S305" s="1">
        <f t="shared" si="42"/>
        <v>182.0321043845442</v>
      </c>
      <c r="T305" s="1">
        <f t="shared" si="43"/>
        <v>117.2789143796146</v>
      </c>
      <c r="U305" s="1">
        <f t="shared" si="44"/>
        <v>117.46152964828872</v>
      </c>
      <c r="V305" s="1">
        <f t="shared" si="45"/>
        <v>116.46647282637825</v>
      </c>
      <c r="W305" s="1">
        <f t="shared" si="46"/>
        <v>118.40117773088782</v>
      </c>
      <c r="X305" s="1">
        <f t="shared" si="47"/>
        <v>195.45602268828208</v>
      </c>
      <c r="Y305" s="1"/>
    </row>
    <row r="306" spans="1:25" x14ac:dyDescent="0.3">
      <c r="A306" s="25">
        <v>174.084</v>
      </c>
      <c r="B306" s="25">
        <v>-4.376E-2</v>
      </c>
      <c r="D306" s="24" t="s">
        <v>9</v>
      </c>
      <c r="E306" s="24" t="s">
        <v>93</v>
      </c>
      <c r="F306" s="25">
        <v>531.67999999999995</v>
      </c>
      <c r="G306" s="25">
        <v>519093.90565999999</v>
      </c>
      <c r="N306" s="20">
        <v>2950</v>
      </c>
      <c r="O306" s="1">
        <f t="shared" si="38"/>
        <v>100.3806034976438</v>
      </c>
      <c r="P306" s="1">
        <f t="shared" si="39"/>
        <v>83.064153906240819</v>
      </c>
      <c r="Q306" s="1">
        <f t="shared" si="40"/>
        <v>129.26890671975562</v>
      </c>
      <c r="R306" s="1">
        <f t="shared" si="41"/>
        <v>129.29374601572013</v>
      </c>
      <c r="S306" s="1">
        <f t="shared" si="42"/>
        <v>204.56789227323904</v>
      </c>
      <c r="T306" s="1">
        <f t="shared" si="43"/>
        <v>122.53358115080874</v>
      </c>
      <c r="U306" s="1">
        <f t="shared" si="44"/>
        <v>122.2549710405423</v>
      </c>
      <c r="V306" s="1">
        <f t="shared" si="45"/>
        <v>120.86300932533102</v>
      </c>
      <c r="W306" s="1">
        <f t="shared" si="46"/>
        <v>121.84064176312826</v>
      </c>
      <c r="X306" s="1"/>
      <c r="Y306" s="1"/>
    </row>
    <row r="307" spans="1:25" x14ac:dyDescent="0.3">
      <c r="A307" s="25">
        <v>16608.099999999999</v>
      </c>
      <c r="B307" s="25">
        <v>56172.117599999998</v>
      </c>
      <c r="D307" s="24" t="s">
        <v>9</v>
      </c>
      <c r="E307" s="24" t="s">
        <v>94</v>
      </c>
      <c r="F307" s="25">
        <v>18021.7</v>
      </c>
      <c r="G307" s="25">
        <v>174679000</v>
      </c>
      <c r="N307" s="20">
        <v>3100</v>
      </c>
      <c r="O307" s="1">
        <f t="shared" si="38"/>
        <v>101.56114234764689</v>
      </c>
      <c r="P307" s="1">
        <f t="shared" si="39"/>
        <v>83.080701762177654</v>
      </c>
      <c r="Q307" s="1">
        <f t="shared" si="40"/>
        <v>135.02628555116678</v>
      </c>
      <c r="R307" s="1">
        <f t="shared" si="41"/>
        <v>135.03193945667962</v>
      </c>
      <c r="S307" s="1">
        <f t="shared" si="42"/>
        <v>228.9782688111886</v>
      </c>
      <c r="T307" s="1">
        <f t="shared" si="43"/>
        <v>128.08008182959506</v>
      </c>
      <c r="U307" s="1">
        <f t="shared" si="44"/>
        <v>127.27164147515701</v>
      </c>
      <c r="V307" s="1">
        <f t="shared" si="45"/>
        <v>125.45263212248807</v>
      </c>
      <c r="W307" s="1">
        <f t="shared" si="46"/>
        <v>125.28043898337279</v>
      </c>
      <c r="X307" s="1"/>
      <c r="Y307" s="1"/>
    </row>
    <row r="308" spans="1:25" x14ac:dyDescent="0.3">
      <c r="A308" s="28">
        <v>71.671999999999997</v>
      </c>
      <c r="B308" s="28">
        <v>62.396479999999997</v>
      </c>
      <c r="D308" s="28" t="s">
        <v>10</v>
      </c>
      <c r="E308" s="28" t="s">
        <v>90</v>
      </c>
      <c r="F308" s="28">
        <v>71.671999999999997</v>
      </c>
      <c r="G308" s="28">
        <v>2.2844500000000001</v>
      </c>
      <c r="N308" s="20">
        <v>3300</v>
      </c>
      <c r="O308" s="1">
        <f t="shared" si="38"/>
        <v>103.13061174610564</v>
      </c>
      <c r="P308" s="1">
        <f t="shared" si="39"/>
        <v>83.099806522865876</v>
      </c>
      <c r="Q308" s="1">
        <f t="shared" si="40"/>
        <v>142.74493091789682</v>
      </c>
      <c r="R308" s="1">
        <f t="shared" si="41"/>
        <v>142.72530678653857</v>
      </c>
      <c r="S308" s="1">
        <f t="shared" si="42"/>
        <v>263.83547697269728</v>
      </c>
      <c r="T308" s="1">
        <f t="shared" si="43"/>
        <v>135.82946594095887</v>
      </c>
      <c r="U308" s="1">
        <f t="shared" si="44"/>
        <v>134.22994887161471</v>
      </c>
      <c r="V308" s="1">
        <f t="shared" si="45"/>
        <v>131.8075151997329</v>
      </c>
      <c r="W308" s="1">
        <f t="shared" si="46"/>
        <v>129.86725614602946</v>
      </c>
      <c r="X308" s="1"/>
      <c r="Y308" s="1"/>
    </row>
    <row r="309" spans="1:25" x14ac:dyDescent="0.3">
      <c r="A309" s="28">
        <v>5.5662400000000001E-3</v>
      </c>
      <c r="B309" s="28">
        <v>9.2899999999999996E-3</v>
      </c>
      <c r="D309" s="28" t="s">
        <v>10</v>
      </c>
      <c r="E309" s="28" t="s">
        <v>91</v>
      </c>
      <c r="F309" s="28">
        <v>5.5662400000000001E-3</v>
      </c>
      <c r="G309" s="29">
        <v>9.9047099999999993E-4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3">
      <c r="A310" s="29">
        <v>3732160</v>
      </c>
      <c r="B310" s="29">
        <v>-44357700</v>
      </c>
      <c r="D310" s="28" t="s">
        <v>10</v>
      </c>
      <c r="E310" s="28" t="s">
        <v>92</v>
      </c>
      <c r="F310" s="29">
        <v>3732160</v>
      </c>
      <c r="G310" s="29">
        <v>458947000000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3">
      <c r="A311" s="29">
        <v>403.226</v>
      </c>
      <c r="B311" s="29">
        <v>-2.5360000000000001E-2</v>
      </c>
      <c r="D311" s="28" t="s">
        <v>10</v>
      </c>
      <c r="E311" s="28" t="s">
        <v>93</v>
      </c>
      <c r="F311" s="29">
        <v>403.226</v>
      </c>
      <c r="G311" s="28">
        <v>183601.90958000001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3">
      <c r="A312" s="29">
        <v>17830.900000000001</v>
      </c>
      <c r="B312" s="29">
        <v>49483.898560000001</v>
      </c>
      <c r="D312" s="28" t="s">
        <v>10</v>
      </c>
      <c r="E312" s="28" t="s">
        <v>94</v>
      </c>
      <c r="F312" s="29">
        <v>17830.900000000001</v>
      </c>
      <c r="G312" s="29">
        <v>36105300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3">
      <c r="A313" s="20">
        <v>68.638099999999994</v>
      </c>
      <c r="B313" s="20">
        <v>61.90972</v>
      </c>
      <c r="D313" s="20" t="s">
        <v>11</v>
      </c>
      <c r="E313" s="20" t="s">
        <v>90</v>
      </c>
      <c r="F313" s="20">
        <v>68.638099999999994</v>
      </c>
      <c r="G313" s="20">
        <v>1.43896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3">
      <c r="A314" s="20">
        <v>6.7036500000000002E-3</v>
      </c>
      <c r="B314" s="20">
        <v>9.4599999999999997E-3</v>
      </c>
      <c r="D314" s="20" t="s">
        <v>11</v>
      </c>
      <c r="E314" s="20" t="s">
        <v>91</v>
      </c>
      <c r="F314" s="20">
        <v>6.7036500000000002E-3</v>
      </c>
      <c r="G314" s="21">
        <v>5.0142299999999997E-4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5" x14ac:dyDescent="0.3">
      <c r="A315" s="21">
        <v>2861430</v>
      </c>
      <c r="B315" s="21">
        <v>55718300</v>
      </c>
      <c r="D315" s="20" t="s">
        <v>11</v>
      </c>
      <c r="E315" s="20" t="s">
        <v>92</v>
      </c>
      <c r="F315" s="21">
        <v>2861430</v>
      </c>
      <c r="G315" s="21" t="s">
        <v>99</v>
      </c>
    </row>
    <row r="316" spans="1:25" x14ac:dyDescent="0.3">
      <c r="A316" s="21">
        <v>342.12599999999998</v>
      </c>
      <c r="B316" s="21">
        <v>4.6971999999999997E-5</v>
      </c>
      <c r="D316" s="20" t="s">
        <v>11</v>
      </c>
      <c r="E316" s="20" t="s">
        <v>93</v>
      </c>
      <c r="F316" s="21">
        <v>342.12599999999998</v>
      </c>
      <c r="G316" s="20">
        <v>0.21561</v>
      </c>
    </row>
    <row r="317" spans="1:25" x14ac:dyDescent="0.3">
      <c r="A317" s="21">
        <v>17770.3</v>
      </c>
      <c r="B317" s="21">
        <v>139229.03536000001</v>
      </c>
      <c r="D317" s="20" t="s">
        <v>11</v>
      </c>
      <c r="E317" s="20" t="s">
        <v>94</v>
      </c>
      <c r="F317" s="21">
        <v>17770.3</v>
      </c>
      <c r="G317" s="20" t="s">
        <v>99</v>
      </c>
    </row>
    <row r="318" spans="1:25" x14ac:dyDescent="0.3">
      <c r="A318" s="24">
        <v>68.671199999999999</v>
      </c>
      <c r="B318" s="24">
        <v>62.819710000000001</v>
      </c>
      <c r="D318" s="24" t="s">
        <v>12</v>
      </c>
      <c r="E318" s="24" t="s">
        <v>90</v>
      </c>
      <c r="F318" s="24">
        <v>68.671199999999999</v>
      </c>
      <c r="G318" s="24">
        <v>2.4181699999999999</v>
      </c>
    </row>
    <row r="319" spans="1:25" x14ac:dyDescent="0.3">
      <c r="A319" s="24">
        <v>6.8630699999999998E-3</v>
      </c>
      <c r="B319" s="24">
        <v>9.2200000000000008E-3</v>
      </c>
      <c r="D319" s="24" t="s">
        <v>12</v>
      </c>
      <c r="E319" s="24" t="s">
        <v>91</v>
      </c>
      <c r="F319" s="24">
        <v>6.8630699999999998E-3</v>
      </c>
      <c r="G319" s="25">
        <v>1.07E-3</v>
      </c>
    </row>
    <row r="320" spans="1:25" x14ac:dyDescent="0.3">
      <c r="A320" s="25">
        <v>2463110</v>
      </c>
      <c r="B320" s="25">
        <v>-118410000</v>
      </c>
      <c r="D320" s="24" t="s">
        <v>12</v>
      </c>
      <c r="E320" s="24" t="s">
        <v>92</v>
      </c>
      <c r="F320" s="25">
        <v>2463110</v>
      </c>
      <c r="G320" s="25">
        <v>34096600000</v>
      </c>
    </row>
    <row r="321" spans="1:18" x14ac:dyDescent="0.3">
      <c r="A321" s="25">
        <v>334.54</v>
      </c>
      <c r="B321" s="25">
        <v>-9.4800000000000006E-3</v>
      </c>
      <c r="D321" s="24" t="s">
        <v>12</v>
      </c>
      <c r="E321" s="24" t="s">
        <v>93</v>
      </c>
      <c r="F321" s="25">
        <v>334.54</v>
      </c>
      <c r="G321" s="25">
        <v>19677.682720000001</v>
      </c>
    </row>
    <row r="322" spans="1:18" x14ac:dyDescent="0.3">
      <c r="A322" s="25">
        <v>17888.5</v>
      </c>
      <c r="B322" s="25">
        <v>41668.687760000001</v>
      </c>
      <c r="D322" s="24" t="s">
        <v>12</v>
      </c>
      <c r="E322" s="24" t="s">
        <v>94</v>
      </c>
      <c r="F322" s="25">
        <v>17888.5</v>
      </c>
      <c r="G322" s="25">
        <v>1005190</v>
      </c>
    </row>
    <row r="323" spans="1:18" x14ac:dyDescent="0.3">
      <c r="A323" s="28">
        <v>54.125700000000002</v>
      </c>
      <c r="B323" s="28">
        <v>63.202750000000002</v>
      </c>
      <c r="D323" s="28" t="s">
        <v>13</v>
      </c>
      <c r="E323" s="28" t="s">
        <v>90</v>
      </c>
      <c r="F323" s="28">
        <v>54.125700000000002</v>
      </c>
      <c r="G323" s="28">
        <v>2.2282799999999998</v>
      </c>
    </row>
    <row r="324" spans="1:18" x14ac:dyDescent="0.3">
      <c r="A324" s="28">
        <v>1.14731E-2</v>
      </c>
      <c r="B324" s="28">
        <v>9.0900000000000009E-3</v>
      </c>
      <c r="D324" s="28" t="s">
        <v>13</v>
      </c>
      <c r="E324" s="28" t="s">
        <v>91</v>
      </c>
      <c r="F324" s="28">
        <v>1.14731E-2</v>
      </c>
      <c r="G324" s="29">
        <v>7.2044899999999996E-4</v>
      </c>
    </row>
    <row r="325" spans="1:18" x14ac:dyDescent="0.3">
      <c r="A325" s="29">
        <v>813.56299999999999</v>
      </c>
      <c r="B325" s="29">
        <v>15.069520000000001</v>
      </c>
      <c r="D325" s="28" t="s">
        <v>13</v>
      </c>
      <c r="E325" s="28" t="s">
        <v>92</v>
      </c>
      <c r="F325" s="29">
        <v>813.56299999999999</v>
      </c>
      <c r="G325" s="29">
        <v>502.84059000000002</v>
      </c>
    </row>
    <row r="326" spans="1:18" x14ac:dyDescent="0.3">
      <c r="A326" s="29">
        <v>24.959299999999999</v>
      </c>
      <c r="B326" s="29">
        <v>-2.4129999999999999E-2</v>
      </c>
      <c r="D326" s="28" t="s">
        <v>13</v>
      </c>
      <c r="E326" s="28" t="s">
        <v>93</v>
      </c>
      <c r="F326" s="29">
        <v>24.959299999999999</v>
      </c>
      <c r="G326" s="28">
        <v>126361.42885</v>
      </c>
    </row>
    <row r="327" spans="1:18" x14ac:dyDescent="0.3">
      <c r="A327" s="29">
        <v>282.19499999999999</v>
      </c>
      <c r="B327" s="29">
        <v>-1056.3906500000001</v>
      </c>
      <c r="D327" s="28" t="s">
        <v>13</v>
      </c>
      <c r="E327" s="28" t="s">
        <v>94</v>
      </c>
      <c r="F327" s="29">
        <v>282.19499999999999</v>
      </c>
      <c r="G327" s="28">
        <v>10664.597250000001</v>
      </c>
    </row>
    <row r="331" spans="1:18" x14ac:dyDescent="0.3">
      <c r="L331" s="32" t="s">
        <v>104</v>
      </c>
    </row>
    <row r="332" spans="1:18" x14ac:dyDescent="0.3">
      <c r="F332" s="32"/>
      <c r="H332">
        <v>0</v>
      </c>
      <c r="I332">
        <v>0.125</v>
      </c>
      <c r="J332">
        <v>0.25</v>
      </c>
      <c r="K332">
        <v>0.375</v>
      </c>
      <c r="L332">
        <v>0.5</v>
      </c>
      <c r="M332">
        <v>0.625</v>
      </c>
      <c r="N332">
        <v>0.75</v>
      </c>
      <c r="O332">
        <v>0.875</v>
      </c>
      <c r="P332">
        <v>1</v>
      </c>
    </row>
    <row r="333" spans="1:18" x14ac:dyDescent="0.3">
      <c r="A333" s="20" t="s">
        <v>1</v>
      </c>
      <c r="B333" s="20" t="s">
        <v>90</v>
      </c>
      <c r="C333" s="20">
        <v>75.331500000000005</v>
      </c>
      <c r="D333" s="20">
        <v>3.83162</v>
      </c>
      <c r="G333" s="3" t="s">
        <v>2</v>
      </c>
      <c r="H333" s="7" t="s">
        <v>1</v>
      </c>
      <c r="I333" s="7" t="s">
        <v>6</v>
      </c>
      <c r="J333" s="7" t="s">
        <v>7</v>
      </c>
      <c r="K333" s="7" t="s">
        <v>8</v>
      </c>
      <c r="L333" s="7" t="s">
        <v>9</v>
      </c>
      <c r="M333" s="7" t="s">
        <v>10</v>
      </c>
      <c r="N333" s="7" t="s">
        <v>11</v>
      </c>
      <c r="O333" s="7" t="s">
        <v>12</v>
      </c>
      <c r="P333" s="7" t="s">
        <v>13</v>
      </c>
      <c r="Q333" s="8" t="s">
        <v>22</v>
      </c>
      <c r="R333" s="8" t="s">
        <v>53</v>
      </c>
    </row>
    <row r="334" spans="1:18" x14ac:dyDescent="0.3">
      <c r="A334" s="20" t="s">
        <v>1</v>
      </c>
      <c r="B334" s="20" t="s">
        <v>91</v>
      </c>
      <c r="C334" s="20">
        <v>3.3346199999999999E-3</v>
      </c>
      <c r="D334" s="20">
        <v>1.8500000000000001E-3</v>
      </c>
      <c r="E334" s="7"/>
      <c r="F334" s="7"/>
      <c r="G334" s="20">
        <v>300</v>
      </c>
      <c r="H334" s="1">
        <f>$C$333*$C$336*((1/(EXP($C$336/G334)-1))-(1/(EXP($C$336/298.15)-1)))+($C$334*((POWER(G334,2))-(POWER(298.15,2)))+($C$335*EXP(-$C$337/G334)))</f>
        <v>125.78140654804284</v>
      </c>
      <c r="I334" s="1">
        <f>$C$338*$C$341*((1/(EXP($C$341/G334)-1))-(1/(EXP($C$341/298.15)-1)))+($C$339*((POWER(G334,2))-(POWER(298.15,2)))+($C$340*EXP(-$C$342/G334)))</f>
        <v>117.03216434154561</v>
      </c>
      <c r="J334" s="1">
        <f>$C$343*$C$346*((1/(EXP($C$346/G334)-1))-(1/(EXP($C$346/298.15)-1)))+($C$344*((POWER(G334,2))-(POWER(298.15,2)))+($C$345*EXP(-$C$347/G334)))</f>
        <v>130.87302845672639</v>
      </c>
      <c r="K334" s="1">
        <f>$C$348*$C$351*((1/(EXP($C$351/G334)-1))-(1/(EXP($C$351/298.15)-1)))+($C$349*((POWER(G334,2))-(POWER(298.15,2)))+($C$350*EXP(-$C$352/G334)))</f>
        <v>129.82926300176439</v>
      </c>
      <c r="L334" s="1">
        <f>$C$353*$C$356*((1/(EXP($C$356/G334)-1))-(1/(EXP($C$356/298.15)-1)))+($C$354*((POWER(G334,2))-(POWER(298.15,2)))+($C$355*EXP(-$C$357/G334)))</f>
        <v>129.81212194729329</v>
      </c>
      <c r="M334" s="1">
        <f>$C$358*$C$361*((1/(EXP($C$361/G334)-1))-(1/(EXP($C$361/298.15)-1)))+($C$359*((POWER(G334,2))-(POWER(298.15,2)))+($C$360*EXP(-$C$362/G334)))</f>
        <v>120.36904004887658</v>
      </c>
      <c r="N334" s="1">
        <f>$C$363*$C$366*((1/(EXP($C$366/G334)-1))-(1/(EXP($C$366/298.15)-1)))+($C$364*((POWER(G334,2))-(POWER(298.15,2)))+($C$365*EXP(-$C$367/G334)))</f>
        <v>121.41216629391714</v>
      </c>
      <c r="O334" s="1">
        <f>$C$368*$C$371*((1/(EXP($C$371/G334)-1))-(1/(EXP($C$371/298.15)-1)))+($C$369*((POWER(G334,2))-(POWER(298.15,2)))+($C$370*EXP(-$C$372/G334)))</f>
        <v>122.17894267011472</v>
      </c>
      <c r="P334" s="1">
        <f>$C$373*$C$376*((1/(EXP($C$376/G334)-1))-(1/(EXP($C$376/298.15)-1)))+($C$374*((POWER(G334,2))-(POWER(298.15,2)))+($C$375*EXP(-$C$377/G334)))</f>
        <v>430.36417311692998</v>
      </c>
      <c r="Q334" s="1">
        <f>81.613*548.68*((1/(EXP(548.68/G334)-1))-(1/(EXP(548.68/298.15)-1)))+(0.002285*((POWER(G334,2))-(POWER(298.15,2)))+(23600000*EXP(-18531.7/G334)))</f>
        <v>117.44054793826257</v>
      </c>
      <c r="R334" s="1">
        <f>87.394*587.41*((1/(EXP(587.41/G334)-1))-(1/(EXP(587.41/298.15)-1)))+(0.003978*((POWER(G334,2))-(POWER(298.15,2))))</f>
        <v>122.7800393256279</v>
      </c>
    </row>
    <row r="335" spans="1:18" x14ac:dyDescent="0.3">
      <c r="A335" s="20" t="s">
        <v>1</v>
      </c>
      <c r="B335" s="20" t="s">
        <v>92</v>
      </c>
      <c r="C335" s="21">
        <v>6961780</v>
      </c>
      <c r="D335" s="21">
        <v>20223900</v>
      </c>
      <c r="E335" s="1"/>
      <c r="F335" s="1"/>
      <c r="G335" s="20">
        <v>400</v>
      </c>
      <c r="H335" s="1">
        <f t="shared" ref="H335:H358" si="48">$C$333*$C$336*((1/(EXP($C$336/G335)-1))-(1/(EXP($C$336/298.15)-1)))+($C$334*((POWER(G335,2))-(POWER(298.15,2)))+($C$335*EXP(-$C$337/G335)))</f>
        <v>7183.726359234035</v>
      </c>
      <c r="I335" s="1">
        <f t="shared" ref="I335:I358" si="49">$C$338*$C$341*((1/(EXP($C$341/G335)-1))-(1/(EXP($C$341/298.15)-1)))+($C$339*((POWER(G335,2))-(POWER(298.15,2)))+($C$340*EXP(-$C$342/G335)))</f>
        <v>6865.489176106671</v>
      </c>
      <c r="J335" s="1">
        <f t="shared" ref="J335:J358" si="50">$C$343*$C$346*((1/(EXP($C$346/G335)-1))-(1/(EXP($C$346/298.15)-1)))+($C$344*((POWER(G335,2))-(POWER(298.15,2)))+($C$345*EXP(-$C$347/G335)))</f>
        <v>7313.1703618807342</v>
      </c>
      <c r="K335" s="1">
        <f t="shared" ref="K335:K358" si="51">$C$348*$C$351*((1/(EXP($C$351/G335)-1))-(1/(EXP($C$351/298.15)-1)))+($C$349*((POWER(G335,2))-(POWER(298.15,2)))+($C$350*EXP(-$C$352/G335)))</f>
        <v>7256.7962261272696</v>
      </c>
      <c r="L335" s="1">
        <f t="shared" ref="L335:L358" si="52">$C$353*$C$356*((1/(EXP($C$356/G335)-1))-(1/(EXP($C$356/298.15)-1)))+($C$354*((POWER(G335,2))-(POWER(298.15,2)))+($C$355*EXP(-$C$357/G335)))</f>
        <v>7255.27253788497</v>
      </c>
      <c r="M335" s="1">
        <f t="shared" ref="M335:M358" si="53">$C$358*$C$361*((1/(EXP($C$361/G335)-1))-(1/(EXP($C$361/298.15)-1)))+($C$359*((POWER(G335,2))-(POWER(298.15,2)))+($C$360*EXP(-$C$362/G335)))</f>
        <v>6921.2590442767932</v>
      </c>
      <c r="N335" s="1">
        <f t="shared" ref="N335:N358" si="54">$C$363*$C$366*((1/(EXP($C$366/G335)-1))-(1/(EXP($C$366/298.15)-1)))+($C$364*((POWER(G335,2))-(POWER(298.15,2)))+($C$365*EXP(-$C$367/G335)))</f>
        <v>6923.4184297141983</v>
      </c>
      <c r="O335" s="1">
        <f t="shared" ref="O335:O358" si="55">$C$368*$C$371*((1/(EXP($C$371/G335)-1))-(1/(EXP($C$371/298.15)-1)))+($C$369*((POWER(G335,2))-(POWER(298.15,2)))+($C$370*EXP(-$C$372/G335)))</f>
        <v>6960.6147888282903</v>
      </c>
      <c r="P335" s="1">
        <f t="shared" ref="P335:P358" si="56">$C$373*$C$376*((1/(EXP($C$376/G335)-1))-(1/(EXP($C$376/298.15)-1)))+($C$374*((POWER(G335,2))-(POWER(298.15,2)))+($C$375*EXP(-$C$377/G335)))</f>
        <v>6727.9089165982696</v>
      </c>
      <c r="Q335" s="1">
        <f t="shared" ref="Q335:Q358" si="57">81.613*548.68*((1/(EXP(548.68/G335)-1))-(1/(EXP(548.68/298.15)-1)))+(0.002285*((POWER(G335,2))-(POWER(298.15,2)))+(23600000*EXP(-18531.7/G335)))</f>
        <v>6931.3410066741289</v>
      </c>
      <c r="R335" s="1">
        <f t="shared" ref="R335:R358" si="58">87.394*587.41*((1/(EXP(587.41/G335)-1))-(1/(EXP(587.41/298.15)-1)))+(0.003978*((POWER(G335,2))-(POWER(298.15,2))))</f>
        <v>7322.3686673564371</v>
      </c>
    </row>
    <row r="336" spans="1:18" x14ac:dyDescent="0.3">
      <c r="A336" s="20" t="s">
        <v>1</v>
      </c>
      <c r="B336" s="20" t="s">
        <v>93</v>
      </c>
      <c r="C336" s="20">
        <v>379.34100000000001</v>
      </c>
      <c r="D336" s="20">
        <v>693593.80406999995</v>
      </c>
      <c r="E336" s="1"/>
      <c r="F336" s="1"/>
      <c r="G336" s="20">
        <v>500</v>
      </c>
      <c r="H336" s="1">
        <f t="shared" si="48"/>
        <v>14581.363258045883</v>
      </c>
      <c r="I336" s="1">
        <f t="shared" si="49"/>
        <v>14158.302935172198</v>
      </c>
      <c r="J336" s="1">
        <f t="shared" si="50"/>
        <v>14664.943839380629</v>
      </c>
      <c r="K336" s="1">
        <f t="shared" si="51"/>
        <v>14559.326021430967</v>
      </c>
      <c r="L336" s="1">
        <f t="shared" si="52"/>
        <v>14556.448423598305</v>
      </c>
      <c r="M336" s="1">
        <f t="shared" si="53"/>
        <v>14123.285216529341</v>
      </c>
      <c r="N336" s="1">
        <f t="shared" si="54"/>
        <v>14065.527699707336</v>
      </c>
      <c r="O336" s="1">
        <f t="shared" si="55"/>
        <v>14134.087226156273</v>
      </c>
      <c r="P336" s="1">
        <f t="shared" si="56"/>
        <v>13232.539603035479</v>
      </c>
      <c r="Q336" s="1">
        <f t="shared" si="57"/>
        <v>14348.3109211762</v>
      </c>
      <c r="R336" s="1">
        <f t="shared" si="58"/>
        <v>15266.180076471504</v>
      </c>
    </row>
    <row r="337" spans="1:18" x14ac:dyDescent="0.3">
      <c r="A337" s="20" t="s">
        <v>1</v>
      </c>
      <c r="B337" s="20" t="s">
        <v>94</v>
      </c>
      <c r="C337" s="20">
        <v>17749.5</v>
      </c>
      <c r="D337" s="20">
        <v>8328.2606899999992</v>
      </c>
      <c r="E337" s="1"/>
      <c r="F337" s="1"/>
      <c r="G337" s="20">
        <v>600</v>
      </c>
      <c r="H337" s="1">
        <f t="shared" si="48"/>
        <v>22187.367897384844</v>
      </c>
      <c r="I337" s="1">
        <f t="shared" si="49"/>
        <v>21763.043821475392</v>
      </c>
      <c r="J337" s="1">
        <f t="shared" si="50"/>
        <v>22154.224466923057</v>
      </c>
      <c r="K337" s="1">
        <f t="shared" si="51"/>
        <v>22008.429993400187</v>
      </c>
      <c r="L337" s="1">
        <f t="shared" si="52"/>
        <v>22005.326210112544</v>
      </c>
      <c r="M337" s="1">
        <f t="shared" si="53"/>
        <v>21587.748645740852</v>
      </c>
      <c r="N337" s="1">
        <f t="shared" si="54"/>
        <v>21447.90301160729</v>
      </c>
      <c r="O337" s="1">
        <f t="shared" si="55"/>
        <v>21546.625733470435</v>
      </c>
      <c r="P337" s="1">
        <f t="shared" si="56"/>
        <v>19951.84863367417</v>
      </c>
      <c r="Q337" s="1">
        <f t="shared" si="57"/>
        <v>22111.737155723495</v>
      </c>
      <c r="R337" s="1">
        <f t="shared" si="58"/>
        <v>23652.037249699039</v>
      </c>
    </row>
    <row r="338" spans="1:18" x14ac:dyDescent="0.3">
      <c r="A338" s="24" t="s">
        <v>6</v>
      </c>
      <c r="B338" s="24" t="s">
        <v>90</v>
      </c>
      <c r="C338" s="26">
        <v>79.406499999999994</v>
      </c>
      <c r="D338" s="24">
        <v>4.0891000000000002</v>
      </c>
      <c r="E338" s="1"/>
      <c r="F338" s="1"/>
      <c r="G338" s="20">
        <v>700</v>
      </c>
      <c r="H338" s="1">
        <f t="shared" si="48"/>
        <v>29942.598914675407</v>
      </c>
      <c r="I338" s="1">
        <f t="shared" si="49"/>
        <v>29570.337489108981</v>
      </c>
      <c r="J338" s="1">
        <f t="shared" si="50"/>
        <v>29767.148815667257</v>
      </c>
      <c r="K338" s="1">
        <f t="shared" si="51"/>
        <v>29591.549053885163</v>
      </c>
      <c r="L338" s="1">
        <f t="shared" si="52"/>
        <v>29589.773531087725</v>
      </c>
      <c r="M338" s="1">
        <f t="shared" si="53"/>
        <v>29251.786365082324</v>
      </c>
      <c r="N338" s="1">
        <f t="shared" si="54"/>
        <v>29025.994712974411</v>
      </c>
      <c r="O338" s="1">
        <f t="shared" si="55"/>
        <v>29155.481283185065</v>
      </c>
      <c r="P338" s="1">
        <f t="shared" si="56"/>
        <v>26890.579385752262</v>
      </c>
      <c r="Q338" s="1">
        <f t="shared" si="57"/>
        <v>30099.709624701354</v>
      </c>
      <c r="R338" s="1">
        <f t="shared" si="58"/>
        <v>32334.232537795833</v>
      </c>
    </row>
    <row r="339" spans="1:18" x14ac:dyDescent="0.3">
      <c r="A339" s="24" t="s">
        <v>6</v>
      </c>
      <c r="B339" s="24" t="s">
        <v>91</v>
      </c>
      <c r="C339" s="26">
        <v>2.17637E-3</v>
      </c>
      <c r="D339" s="24">
        <v>1.73E-3</v>
      </c>
      <c r="E339" s="1"/>
      <c r="F339" s="1"/>
      <c r="G339" s="20">
        <v>800</v>
      </c>
      <c r="H339" s="1">
        <f t="shared" si="48"/>
        <v>37816.694956088191</v>
      </c>
      <c r="I339" s="1">
        <f t="shared" si="49"/>
        <v>37522.695128946732</v>
      </c>
      <c r="J339" s="1">
        <f t="shared" si="50"/>
        <v>37496.744913184353</v>
      </c>
      <c r="K339" s="1">
        <f t="shared" si="51"/>
        <v>37302.369880058926</v>
      </c>
      <c r="L339" s="1">
        <f t="shared" si="52"/>
        <v>37303.692559049501</v>
      </c>
      <c r="M339" s="1">
        <f t="shared" si="53"/>
        <v>37083.015034746051</v>
      </c>
      <c r="N339" s="1">
        <f t="shared" si="54"/>
        <v>36777.044147939931</v>
      </c>
      <c r="O339" s="1">
        <f t="shared" si="55"/>
        <v>36938.835514417413</v>
      </c>
      <c r="P339" s="1">
        <f t="shared" si="56"/>
        <v>34051.709736715078</v>
      </c>
      <c r="Q339" s="1">
        <f t="shared" si="57"/>
        <v>38247.819692392848</v>
      </c>
      <c r="R339" s="1">
        <f t="shared" si="58"/>
        <v>41235.162728636074</v>
      </c>
    </row>
    <row r="340" spans="1:18" x14ac:dyDescent="0.3">
      <c r="A340" s="24" t="s">
        <v>6</v>
      </c>
      <c r="B340" s="24" t="s">
        <v>92</v>
      </c>
      <c r="C340" s="27">
        <v>5882290</v>
      </c>
      <c r="D340" s="25">
        <v>219980000</v>
      </c>
      <c r="E340" s="1"/>
      <c r="F340" s="1"/>
      <c r="G340" s="20">
        <v>900</v>
      </c>
      <c r="H340" s="1">
        <f t="shared" si="48"/>
        <v>45792.532310633142</v>
      </c>
      <c r="I340" s="1">
        <f t="shared" si="49"/>
        <v>45587.229253102007</v>
      </c>
      <c r="J340" s="1">
        <f t="shared" si="50"/>
        <v>45339.151711354971</v>
      </c>
      <c r="K340" s="1">
        <f t="shared" si="51"/>
        <v>45137.393469754184</v>
      </c>
      <c r="L340" s="1">
        <f t="shared" si="52"/>
        <v>45143.703042032816</v>
      </c>
      <c r="M340" s="1">
        <f t="shared" si="53"/>
        <v>45063.125118700802</v>
      </c>
      <c r="N340" s="1">
        <f t="shared" si="54"/>
        <v>44688.2487381221</v>
      </c>
      <c r="O340" s="1">
        <f t="shared" si="55"/>
        <v>44884.420658122028</v>
      </c>
      <c r="P340" s="1">
        <f t="shared" si="56"/>
        <v>41437.169952851385</v>
      </c>
      <c r="Q340" s="1">
        <f t="shared" si="57"/>
        <v>46519.098605114857</v>
      </c>
      <c r="R340" s="1">
        <f t="shared" si="58"/>
        <v>50310.045866058506</v>
      </c>
    </row>
    <row r="341" spans="1:18" x14ac:dyDescent="0.3">
      <c r="A341" s="24" t="s">
        <v>6</v>
      </c>
      <c r="B341" s="24" t="s">
        <v>93</v>
      </c>
      <c r="C341" s="27">
        <v>522.42600000000004</v>
      </c>
      <c r="D341" s="24">
        <v>585348.54975000001</v>
      </c>
      <c r="E341" s="1"/>
      <c r="F341" s="1"/>
      <c r="G341" s="20">
        <v>1000</v>
      </c>
      <c r="H341" s="1">
        <f t="shared" si="48"/>
        <v>53859.805669967376</v>
      </c>
      <c r="I341" s="1">
        <f t="shared" si="49"/>
        <v>53743.945788519733</v>
      </c>
      <c r="J341" s="1">
        <f t="shared" si="50"/>
        <v>53292.172636093201</v>
      </c>
      <c r="K341" s="1">
        <f t="shared" si="51"/>
        <v>53094.612772182081</v>
      </c>
      <c r="L341" s="1">
        <f t="shared" si="52"/>
        <v>53107.862020895147</v>
      </c>
      <c r="M341" s="1">
        <f t="shared" si="53"/>
        <v>53181.039643316501</v>
      </c>
      <c r="N341" s="1">
        <f t="shared" si="54"/>
        <v>52751.892632926145</v>
      </c>
      <c r="O341" s="1">
        <f t="shared" si="55"/>
        <v>52984.840236796241</v>
      </c>
      <c r="P341" s="1">
        <f t="shared" si="56"/>
        <v>49048.255509239352</v>
      </c>
      <c r="Q341" s="1">
        <f t="shared" si="57"/>
        <v>54891.005311059322</v>
      </c>
      <c r="R341" s="1">
        <f t="shared" si="58"/>
        <v>59531.340732345583</v>
      </c>
    </row>
    <row r="342" spans="1:18" x14ac:dyDescent="0.3">
      <c r="A342" s="24" t="s">
        <v>6</v>
      </c>
      <c r="B342" s="24" t="s">
        <v>94</v>
      </c>
      <c r="C342" s="27">
        <v>16990.5</v>
      </c>
      <c r="D342" s="24">
        <v>16445.236860000001</v>
      </c>
      <c r="E342" s="1"/>
      <c r="F342" s="1"/>
      <c r="G342" s="20">
        <v>1100</v>
      </c>
      <c r="H342" s="1">
        <f t="shared" si="48"/>
        <v>62012.187009912799</v>
      </c>
      <c r="I342" s="1">
        <f t="shared" si="49"/>
        <v>61980.378331246779</v>
      </c>
      <c r="J342" s="1">
        <f t="shared" si="50"/>
        <v>61354.804539051045</v>
      </c>
      <c r="K342" s="1">
        <f t="shared" si="51"/>
        <v>61173.057614107747</v>
      </c>
      <c r="L342" s="1">
        <f t="shared" si="52"/>
        <v>61195.218870508419</v>
      </c>
      <c r="M342" s="1">
        <f t="shared" si="53"/>
        <v>61429.791692731029</v>
      </c>
      <c r="N342" s="1">
        <f t="shared" si="54"/>
        <v>60963.149140321591</v>
      </c>
      <c r="O342" s="1">
        <f t="shared" si="55"/>
        <v>61235.448824667299</v>
      </c>
      <c r="P342" s="1">
        <f t="shared" si="56"/>
        <v>56885.864244531986</v>
      </c>
      <c r="Q342" s="1">
        <f t="shared" si="57"/>
        <v>63349.476667843803</v>
      </c>
      <c r="R342" s="1">
        <f t="shared" si="58"/>
        <v>68881.22052947538</v>
      </c>
    </row>
    <row r="343" spans="1:18" x14ac:dyDescent="0.3">
      <c r="A343" s="22" t="s">
        <v>7</v>
      </c>
      <c r="B343" s="22" t="s">
        <v>90</v>
      </c>
      <c r="C343" s="22">
        <v>69.776799999999994</v>
      </c>
      <c r="D343" s="22">
        <v>13.309519999999999</v>
      </c>
      <c r="E343" s="1"/>
      <c r="F343" s="1"/>
      <c r="G343" s="20">
        <v>1200</v>
      </c>
      <c r="H343" s="1">
        <f t="shared" si="48"/>
        <v>70246.176627672423</v>
      </c>
      <c r="I343" s="1">
        <f t="shared" si="49"/>
        <v>70289.200845040279</v>
      </c>
      <c r="J343" s="1">
        <f t="shared" si="50"/>
        <v>69527.312688727805</v>
      </c>
      <c r="K343" s="1">
        <f t="shared" si="51"/>
        <v>69372.8131461218</v>
      </c>
      <c r="L343" s="1">
        <f t="shared" si="52"/>
        <v>69405.826107288056</v>
      </c>
      <c r="M343" s="1">
        <f t="shared" si="53"/>
        <v>69805.084458841928</v>
      </c>
      <c r="N343" s="1">
        <f t="shared" si="54"/>
        <v>69319.087096815012</v>
      </c>
      <c r="O343" s="1">
        <f t="shared" si="55"/>
        <v>69633.374617185968</v>
      </c>
      <c r="P343" s="1">
        <f t="shared" si="56"/>
        <v>64950.636381261873</v>
      </c>
      <c r="Q343" s="1">
        <f t="shared" si="57"/>
        <v>71886.469610267915</v>
      </c>
      <c r="R343" s="1">
        <f t="shared" si="58"/>
        <v>78347.654611829508</v>
      </c>
    </row>
    <row r="344" spans="1:18" x14ac:dyDescent="0.3">
      <c r="A344" s="22" t="s">
        <v>7</v>
      </c>
      <c r="B344" s="22" t="s">
        <v>91</v>
      </c>
      <c r="C344" s="22">
        <v>5.2479099999999997E-3</v>
      </c>
      <c r="D344" s="22">
        <v>4.4000000000000003E-3</v>
      </c>
      <c r="E344" s="1"/>
      <c r="F344" s="1"/>
      <c r="G344" s="20">
        <v>1300</v>
      </c>
      <c r="H344" s="1">
        <f t="shared" si="48"/>
        <v>78560.903883099891</v>
      </c>
      <c r="I344" s="1">
        <f t="shared" si="49"/>
        <v>78667.40870905896</v>
      </c>
      <c r="J344" s="1">
        <f t="shared" si="50"/>
        <v>77811.644291820034</v>
      </c>
      <c r="K344" s="1">
        <f t="shared" si="51"/>
        <v>77695.328657305741</v>
      </c>
      <c r="L344" s="1">
        <f t="shared" si="52"/>
        <v>77741.031876683483</v>
      </c>
      <c r="M344" s="1">
        <f t="shared" si="53"/>
        <v>78304.725905250816</v>
      </c>
      <c r="N344" s="1">
        <f t="shared" si="54"/>
        <v>77818.304669260164</v>
      </c>
      <c r="O344" s="1">
        <f t="shared" si="55"/>
        <v>78177.130254652715</v>
      </c>
      <c r="P344" s="1">
        <f t="shared" si="56"/>
        <v>73243.039967751567</v>
      </c>
      <c r="Q344" s="1">
        <f t="shared" si="57"/>
        <v>80499.600825326532</v>
      </c>
      <c r="R344" s="1">
        <f t="shared" si="58"/>
        <v>87922.238066133708</v>
      </c>
    </row>
    <row r="345" spans="1:18" x14ac:dyDescent="0.3">
      <c r="A345" s="22" t="s">
        <v>7</v>
      </c>
      <c r="B345" s="22" t="s">
        <v>92</v>
      </c>
      <c r="C345" s="23">
        <v>3585600</v>
      </c>
      <c r="D345" s="23">
        <v>123124000</v>
      </c>
      <c r="E345" s="1"/>
      <c r="F345" s="1"/>
      <c r="G345" s="20">
        <v>1400</v>
      </c>
      <c r="H345" s="1">
        <f t="shared" si="48"/>
        <v>86958.485372937823</v>
      </c>
      <c r="I345" s="1">
        <f t="shared" si="49"/>
        <v>87116.329570907095</v>
      </c>
      <c r="J345" s="1">
        <f t="shared" si="50"/>
        <v>86211.998200616828</v>
      </c>
      <c r="K345" s="1">
        <f t="shared" si="51"/>
        <v>86143.86476402932</v>
      </c>
      <c r="L345" s="1">
        <f t="shared" si="52"/>
        <v>86203.91039263962</v>
      </c>
      <c r="M345" s="1">
        <f t="shared" si="53"/>
        <v>86928.549694509478</v>
      </c>
      <c r="N345" s="1">
        <f t="shared" si="54"/>
        <v>86460.912072211489</v>
      </c>
      <c r="O345" s="1">
        <f t="shared" si="55"/>
        <v>86866.549497451488</v>
      </c>
      <c r="P345" s="1">
        <f t="shared" si="56"/>
        <v>81763.424727961814</v>
      </c>
      <c r="Q345" s="1">
        <f t="shared" si="57"/>
        <v>89193.164904009202</v>
      </c>
      <c r="R345" s="1">
        <f t="shared" si="58"/>
        <v>97598.925567149592</v>
      </c>
    </row>
    <row r="346" spans="1:18" x14ac:dyDescent="0.3">
      <c r="A346" s="22" t="s">
        <v>7</v>
      </c>
      <c r="B346" s="22" t="s">
        <v>93</v>
      </c>
      <c r="C346" s="23">
        <v>184.596</v>
      </c>
      <c r="D346" s="23">
        <v>1007950</v>
      </c>
      <c r="E346" s="1"/>
      <c r="F346" s="1"/>
      <c r="G346" s="20">
        <v>1500</v>
      </c>
      <c r="H346" s="1">
        <f t="shared" si="48"/>
        <v>95444.645863038153</v>
      </c>
      <c r="I346" s="1">
        <f t="shared" si="49"/>
        <v>95641.980696383558</v>
      </c>
      <c r="J346" s="1">
        <f t="shared" si="50"/>
        <v>94735.371877878904</v>
      </c>
      <c r="K346" s="1">
        <f t="shared" si="51"/>
        <v>94723.932476409813</v>
      </c>
      <c r="L346" s="1">
        <f t="shared" si="52"/>
        <v>94799.690425383189</v>
      </c>
      <c r="M346" s="1">
        <f t="shared" si="53"/>
        <v>95678.581964981044</v>
      </c>
      <c r="N346" s="1">
        <f t="shared" si="54"/>
        <v>95248.687304054183</v>
      </c>
      <c r="O346" s="1">
        <f t="shared" si="55"/>
        <v>95702.889968433359</v>
      </c>
      <c r="P346" s="1">
        <f t="shared" si="56"/>
        <v>90512.057028724783</v>
      </c>
      <c r="Q346" s="1">
        <f t="shared" si="57"/>
        <v>97979.948589849373</v>
      </c>
      <c r="R346" s="1">
        <f t="shared" si="58"/>
        <v>107373.25975886565</v>
      </c>
    </row>
    <row r="347" spans="1:18" x14ac:dyDescent="0.3">
      <c r="A347" s="22" t="s">
        <v>7</v>
      </c>
      <c r="B347" s="22" t="s">
        <v>94</v>
      </c>
      <c r="C347" s="23">
        <v>16469.099999999999</v>
      </c>
      <c r="D347" s="22">
        <v>19833.259839999999</v>
      </c>
      <c r="E347" s="1"/>
      <c r="F347" s="1"/>
      <c r="G347" s="20">
        <v>1600</v>
      </c>
      <c r="H347" s="1">
        <f t="shared" si="48"/>
        <v>104029.35354882582</v>
      </c>
      <c r="I347" s="1">
        <f t="shared" si="49"/>
        <v>104255.43425539402</v>
      </c>
      <c r="J347" s="1">
        <f t="shared" si="50"/>
        <v>103391.94109497713</v>
      </c>
      <c r="K347" s="1">
        <f t="shared" si="51"/>
        <v>103443.60518910737</v>
      </c>
      <c r="L347" s="1">
        <f t="shared" si="52"/>
        <v>103536.06646898991</v>
      </c>
      <c r="M347" s="1">
        <f t="shared" si="53"/>
        <v>104559.27985792088</v>
      </c>
      <c r="N347" s="1">
        <f t="shared" si="54"/>
        <v>104185.27539304635</v>
      </c>
      <c r="O347" s="1">
        <f t="shared" si="55"/>
        <v>104688.98720805621</v>
      </c>
      <c r="P347" s="1">
        <f t="shared" si="56"/>
        <v>99489.143207203815</v>
      </c>
      <c r="Q347" s="1">
        <f t="shared" si="57"/>
        <v>106883.27379530021</v>
      </c>
      <c r="R347" s="1">
        <f t="shared" si="58"/>
        <v>117241.88314285698</v>
      </c>
    </row>
    <row r="348" spans="1:18" x14ac:dyDescent="0.3">
      <c r="A348" s="20" t="s">
        <v>8</v>
      </c>
      <c r="B348" s="20" t="s">
        <v>90</v>
      </c>
      <c r="C348" s="20">
        <v>68.644599999999997</v>
      </c>
      <c r="D348" s="20">
        <v>2.7709600000000001</v>
      </c>
      <c r="E348" s="1"/>
      <c r="F348" s="1"/>
      <c r="G348" s="20">
        <v>1700</v>
      </c>
      <c r="H348" s="1">
        <f t="shared" si="48"/>
        <v>112727.28064006427</v>
      </c>
      <c r="I348" s="1">
        <f t="shared" si="49"/>
        <v>112972.97679427332</v>
      </c>
      <c r="J348" s="1">
        <f t="shared" si="50"/>
        <v>112195.18844254749</v>
      </c>
      <c r="K348" s="1">
        <f t="shared" si="51"/>
        <v>112313.63289023648</v>
      </c>
      <c r="L348" s="1">
        <f t="shared" si="52"/>
        <v>112423.32228942006</v>
      </c>
      <c r="M348" s="1">
        <f t="shared" si="53"/>
        <v>113577.71804485725</v>
      </c>
      <c r="N348" s="1">
        <f t="shared" si="54"/>
        <v>113276.33878105774</v>
      </c>
      <c r="O348" s="1">
        <f t="shared" si="55"/>
        <v>113829.37835038627</v>
      </c>
      <c r="P348" s="1">
        <f t="shared" si="56"/>
        <v>108694.84551548294</v>
      </c>
      <c r="Q348" s="1">
        <f t="shared" si="57"/>
        <v>115938.76368254441</v>
      </c>
      <c r="R348" s="1">
        <f t="shared" si="58"/>
        <v>127202.21921735205</v>
      </c>
    </row>
    <row r="349" spans="1:18" x14ac:dyDescent="0.3">
      <c r="A349" s="20" t="s">
        <v>8</v>
      </c>
      <c r="B349" s="20" t="s">
        <v>91</v>
      </c>
      <c r="C349" s="20">
        <v>5.8551200000000001E-3</v>
      </c>
      <c r="D349" s="21">
        <v>1.0200000000000001E-3</v>
      </c>
      <c r="E349" s="1"/>
      <c r="F349" s="1"/>
      <c r="G349" s="20">
        <v>1800</v>
      </c>
      <c r="H349" s="1">
        <f t="shared" si="48"/>
        <v>121557.97609576218</v>
      </c>
      <c r="I349" s="1">
        <f t="shared" si="49"/>
        <v>121815.96283071244</v>
      </c>
      <c r="J349" s="1">
        <f t="shared" si="50"/>
        <v>121161.7612966118</v>
      </c>
      <c r="K349" s="1">
        <f t="shared" si="51"/>
        <v>121347.33986421001</v>
      </c>
      <c r="L349" s="1">
        <f t="shared" si="52"/>
        <v>121474.24620495003</v>
      </c>
      <c r="M349" s="1">
        <f t="shared" si="53"/>
        <v>122743.64867903953</v>
      </c>
      <c r="N349" s="1">
        <f t="shared" si="54"/>
        <v>122529.60386786881</v>
      </c>
      <c r="O349" s="1">
        <f t="shared" si="55"/>
        <v>123130.34564593682</v>
      </c>
      <c r="P349" s="1">
        <f t="shared" si="56"/>
        <v>118129.29325896855</v>
      </c>
      <c r="Q349" s="1">
        <f t="shared" si="57"/>
        <v>125195.46189655094</v>
      </c>
      <c r="R349" s="1">
        <f t="shared" si="58"/>
        <v>137252.25826718015</v>
      </c>
    </row>
    <row r="350" spans="1:18" x14ac:dyDescent="0.3">
      <c r="A350" s="20" t="s">
        <v>8</v>
      </c>
      <c r="B350" s="20" t="s">
        <v>92</v>
      </c>
      <c r="C350" s="21">
        <v>2944360</v>
      </c>
      <c r="D350" s="21">
        <v>22187100000000</v>
      </c>
      <c r="E350" s="1"/>
      <c r="F350" s="1"/>
      <c r="G350" s="20">
        <v>2000</v>
      </c>
      <c r="H350" s="1">
        <f t="shared" si="48"/>
        <v>139719.03422734732</v>
      </c>
      <c r="I350" s="1">
        <f t="shared" si="49"/>
        <v>139985.99173848622</v>
      </c>
      <c r="J350" s="1">
        <f t="shared" si="50"/>
        <v>139664.83222824225</v>
      </c>
      <c r="K350" s="1">
        <f t="shared" si="51"/>
        <v>139970.03792983352</v>
      </c>
      <c r="L350" s="1">
        <f t="shared" si="52"/>
        <v>140128.9905086745</v>
      </c>
      <c r="M350" s="1">
        <f t="shared" si="53"/>
        <v>141569.65486075071</v>
      </c>
      <c r="N350" s="1">
        <f t="shared" si="54"/>
        <v>141563.37889997478</v>
      </c>
      <c r="O350" s="1">
        <f t="shared" si="55"/>
        <v>142247.42202328789</v>
      </c>
      <c r="P350" s="1">
        <f t="shared" si="56"/>
        <v>137684.82296791344</v>
      </c>
      <c r="Q350" s="1">
        <f t="shared" si="57"/>
        <v>144576.54700863105</v>
      </c>
      <c r="R350" s="1">
        <f t="shared" si="58"/>
        <v>157615.39915952864</v>
      </c>
    </row>
    <row r="351" spans="1:18" x14ac:dyDescent="0.3">
      <c r="A351" s="20" t="s">
        <v>8</v>
      </c>
      <c r="B351" s="20" t="s">
        <v>93</v>
      </c>
      <c r="C351" s="21">
        <v>176.99299999999999</v>
      </c>
      <c r="D351" s="21">
        <v>806766.99066000001</v>
      </c>
      <c r="E351" s="1"/>
      <c r="F351" s="1"/>
      <c r="G351" s="20">
        <v>2150</v>
      </c>
      <c r="H351" s="1">
        <f t="shared" si="48"/>
        <v>153898.01202501892</v>
      </c>
      <c r="I351" s="1">
        <f t="shared" si="49"/>
        <v>154161.64663026005</v>
      </c>
      <c r="J351" s="1">
        <f t="shared" si="50"/>
        <v>154129.7541614142</v>
      </c>
      <c r="K351" s="1">
        <f t="shared" si="51"/>
        <v>154494.67238546224</v>
      </c>
      <c r="L351" s="1">
        <f t="shared" si="52"/>
        <v>154673.19697720621</v>
      </c>
      <c r="M351" s="1">
        <f t="shared" si="53"/>
        <v>156184.0135911791</v>
      </c>
      <c r="N351" s="1">
        <f t="shared" si="54"/>
        <v>156348.941592394</v>
      </c>
      <c r="O351" s="1">
        <f t="shared" si="55"/>
        <v>157076.51494310924</v>
      </c>
      <c r="P351" s="1">
        <f t="shared" si="56"/>
        <v>152952.57385668909</v>
      </c>
      <c r="Q351" s="1">
        <f t="shared" si="57"/>
        <v>160198.60712930447</v>
      </c>
      <c r="R351" s="1">
        <f t="shared" si="58"/>
        <v>173113.49448063091</v>
      </c>
    </row>
    <row r="352" spans="1:18" x14ac:dyDescent="0.3">
      <c r="A352" s="20" t="s">
        <v>8</v>
      </c>
      <c r="B352" s="20" t="s">
        <v>94</v>
      </c>
      <c r="C352" s="21">
        <v>16536.900000000001</v>
      </c>
      <c r="D352" s="21">
        <v>1149670000</v>
      </c>
      <c r="E352" s="1"/>
      <c r="F352" s="1"/>
      <c r="G352" s="20">
        <v>2300</v>
      </c>
      <c r="H352" s="1">
        <f t="shared" si="48"/>
        <v>168686.33761505265</v>
      </c>
      <c r="I352" s="1">
        <f t="shared" si="49"/>
        <v>168937.44700056792</v>
      </c>
      <c r="J352" s="1">
        <f t="shared" si="50"/>
        <v>169188.27915358654</v>
      </c>
      <c r="K352" s="1">
        <f t="shared" si="51"/>
        <v>169570.06927069271</v>
      </c>
      <c r="L352" s="1">
        <f t="shared" si="52"/>
        <v>169762.19424968539</v>
      </c>
      <c r="M352" s="1">
        <f t="shared" si="53"/>
        <v>171290.74437403525</v>
      </c>
      <c r="N352" s="1">
        <f t="shared" si="54"/>
        <v>171625.00755645003</v>
      </c>
      <c r="O352" s="1">
        <f t="shared" si="55"/>
        <v>172371.09991070291</v>
      </c>
      <c r="P352" s="1">
        <f t="shared" si="56"/>
        <v>168735.7715787394</v>
      </c>
      <c r="Q352" s="1">
        <f t="shared" si="57"/>
        <v>177118.76169415528</v>
      </c>
      <c r="R352" s="1">
        <f t="shared" si="58"/>
        <v>188801.9482369411</v>
      </c>
    </row>
    <row r="353" spans="1:18" x14ac:dyDescent="0.3">
      <c r="A353" s="24" t="s">
        <v>9</v>
      </c>
      <c r="B353" s="24" t="s">
        <v>90</v>
      </c>
      <c r="C353" s="24">
        <v>68.504499999999993</v>
      </c>
      <c r="D353" s="24">
        <v>2.6341999999999999</v>
      </c>
      <c r="E353" s="1"/>
      <c r="F353" s="1"/>
      <c r="G353" s="20">
        <v>2450</v>
      </c>
      <c r="H353" s="1">
        <f t="shared" si="48"/>
        <v>184209.54001408559</v>
      </c>
      <c r="I353" s="1">
        <f t="shared" si="49"/>
        <v>184433.92287505988</v>
      </c>
      <c r="J353" s="1">
        <f t="shared" si="50"/>
        <v>184920.95495401928</v>
      </c>
      <c r="K353" s="1">
        <f t="shared" si="51"/>
        <v>185261.69254643889</v>
      </c>
      <c r="L353" s="1">
        <f t="shared" si="52"/>
        <v>185459.76403523609</v>
      </c>
      <c r="M353" s="1">
        <f t="shared" si="53"/>
        <v>186955.70666999184</v>
      </c>
      <c r="N353" s="1">
        <f t="shared" si="54"/>
        <v>187442.7208364089</v>
      </c>
      <c r="O353" s="1">
        <f t="shared" si="55"/>
        <v>188174.16164668489</v>
      </c>
      <c r="P353" s="1">
        <f t="shared" si="56"/>
        <v>185034.56159645488</v>
      </c>
      <c r="Q353" s="1">
        <f t="shared" si="57"/>
        <v>195702.17739276815</v>
      </c>
      <c r="R353" s="1">
        <f t="shared" si="58"/>
        <v>204678.68486031058</v>
      </c>
    </row>
    <row r="354" spans="1:18" x14ac:dyDescent="0.3">
      <c r="A354" s="24" t="s">
        <v>9</v>
      </c>
      <c r="B354" s="24" t="s">
        <v>91</v>
      </c>
      <c r="C354" s="24">
        <v>5.9618400000000004E-3</v>
      </c>
      <c r="D354" s="24">
        <v>1.0399999999999999E-3</v>
      </c>
      <c r="E354" s="1"/>
      <c r="F354" s="1"/>
      <c r="G354" s="20">
        <v>2600</v>
      </c>
      <c r="H354" s="1">
        <f t="shared" si="48"/>
        <v>200592.94696176532</v>
      </c>
      <c r="I354" s="1">
        <f t="shared" si="49"/>
        <v>200767.41837207068</v>
      </c>
      <c r="J354" s="1">
        <f t="shared" si="50"/>
        <v>201403.37441927547</v>
      </c>
      <c r="K354" s="1">
        <f t="shared" si="51"/>
        <v>201631.19760789583</v>
      </c>
      <c r="L354" s="1">
        <f t="shared" si="52"/>
        <v>201826.19638790449</v>
      </c>
      <c r="M354" s="1">
        <f t="shared" si="53"/>
        <v>203244.98561823959</v>
      </c>
      <c r="N354" s="1">
        <f t="shared" si="54"/>
        <v>203853.24776835943</v>
      </c>
      <c r="O354" s="1">
        <f t="shared" si="55"/>
        <v>204528.94298599084</v>
      </c>
      <c r="P354" s="1">
        <f t="shared" si="56"/>
        <v>201849.0577547366</v>
      </c>
      <c r="Q354" s="1">
        <f t="shared" si="57"/>
        <v>216325.65409906118</v>
      </c>
      <c r="R354" s="1">
        <f t="shared" si="58"/>
        <v>220742.1054353278</v>
      </c>
    </row>
    <row r="355" spans="1:18" x14ac:dyDescent="0.3">
      <c r="A355" s="24" t="s">
        <v>9</v>
      </c>
      <c r="B355" s="24" t="s">
        <v>92</v>
      </c>
      <c r="C355" s="25">
        <v>2899700</v>
      </c>
      <c r="D355" s="25">
        <v>4406950000000</v>
      </c>
      <c r="E355" s="1"/>
      <c r="F355" s="1"/>
      <c r="G355" s="20">
        <v>2800</v>
      </c>
      <c r="H355" s="1">
        <f t="shared" si="48"/>
        <v>223980.16282593901</v>
      </c>
      <c r="I355" s="1">
        <f t="shared" si="49"/>
        <v>224030.26311383236</v>
      </c>
      <c r="J355" s="1">
        <f t="shared" si="50"/>
        <v>224661.34175732121</v>
      </c>
      <c r="K355" s="1">
        <f t="shared" si="51"/>
        <v>224605.98412891082</v>
      </c>
      <c r="L355" s="1">
        <f t="shared" si="52"/>
        <v>224781.15720453544</v>
      </c>
      <c r="M355" s="1">
        <f t="shared" si="53"/>
        <v>226043.57676509378</v>
      </c>
      <c r="N355" s="1">
        <f t="shared" si="54"/>
        <v>226739.76826294701</v>
      </c>
      <c r="O355" s="1">
        <f t="shared" si="55"/>
        <v>227264.67227924452</v>
      </c>
      <c r="P355" s="1">
        <f t="shared" si="56"/>
        <v>225070.74906436703</v>
      </c>
      <c r="Q355" s="1">
        <f t="shared" si="57"/>
        <v>247634.43429858203</v>
      </c>
      <c r="R355" s="1">
        <f t="shared" si="58"/>
        <v>242448.27207353665</v>
      </c>
    </row>
    <row r="356" spans="1:18" x14ac:dyDescent="0.3">
      <c r="A356" s="24" t="s">
        <v>9</v>
      </c>
      <c r="B356" s="24" t="s">
        <v>93</v>
      </c>
      <c r="C356" s="25">
        <v>174.084</v>
      </c>
      <c r="D356" s="25">
        <v>519093.90565999999</v>
      </c>
      <c r="E356" s="1"/>
      <c r="F356" s="1"/>
      <c r="G356" s="20">
        <v>2950</v>
      </c>
      <c r="H356" s="1">
        <f t="shared" si="48"/>
        <v>242815.33611031773</v>
      </c>
      <c r="I356" s="1">
        <f t="shared" si="49"/>
        <v>242709.07213399693</v>
      </c>
      <c r="J356" s="1">
        <f t="shared" si="50"/>
        <v>243137.66066192213</v>
      </c>
      <c r="K356" s="1">
        <f t="shared" si="51"/>
        <v>242757.73260203339</v>
      </c>
      <c r="L356" s="1">
        <f t="shared" si="52"/>
        <v>242905.46039637417</v>
      </c>
      <c r="M356" s="1">
        <f t="shared" si="53"/>
        <v>244025.51530912155</v>
      </c>
      <c r="N356" s="1">
        <f t="shared" si="54"/>
        <v>244715.44145157436</v>
      </c>
      <c r="O356" s="1">
        <f t="shared" si="55"/>
        <v>245061.74244194955</v>
      </c>
      <c r="P356" s="1">
        <f t="shared" si="56"/>
        <v>243088.88094603724</v>
      </c>
      <c r="Q356" s="1">
        <f t="shared" si="57"/>
        <v>274419.65760598797</v>
      </c>
      <c r="R356" s="1">
        <f t="shared" si="58"/>
        <v>258942.85771747254</v>
      </c>
    </row>
    <row r="357" spans="1:18" x14ac:dyDescent="0.3">
      <c r="A357" s="24" t="s">
        <v>9</v>
      </c>
      <c r="B357" s="24" t="s">
        <v>94</v>
      </c>
      <c r="C357" s="25">
        <v>16608.099999999999</v>
      </c>
      <c r="D357" s="25">
        <v>174679000</v>
      </c>
      <c r="E357" s="1"/>
      <c r="F357" s="1"/>
      <c r="G357" s="20">
        <v>3100</v>
      </c>
      <c r="H357" s="1">
        <f t="shared" si="48"/>
        <v>262861.13391838869</v>
      </c>
      <c r="I357" s="1">
        <f t="shared" si="49"/>
        <v>262525.78027042188</v>
      </c>
      <c r="J357" s="1">
        <f t="shared" si="50"/>
        <v>262547.12224700197</v>
      </c>
      <c r="K357" s="1">
        <f t="shared" si="51"/>
        <v>261738.23637904634</v>
      </c>
      <c r="L357" s="1">
        <f t="shared" si="52"/>
        <v>261847.46442056069</v>
      </c>
      <c r="M357" s="1">
        <f t="shared" si="53"/>
        <v>262818.24873927108</v>
      </c>
      <c r="N357" s="1">
        <f t="shared" si="54"/>
        <v>263427.42532639991</v>
      </c>
      <c r="O357" s="1">
        <f t="shared" si="55"/>
        <v>263533.23349807784</v>
      </c>
      <c r="P357" s="1">
        <f t="shared" si="56"/>
        <v>261622.95822681117</v>
      </c>
      <c r="Q357" s="1">
        <f t="shared" si="57"/>
        <v>304376.51717449958</v>
      </c>
      <c r="R357" s="1">
        <f t="shared" si="58"/>
        <v>275620.85207630909</v>
      </c>
    </row>
    <row r="358" spans="1:18" x14ac:dyDescent="0.3">
      <c r="A358" s="28" t="s">
        <v>10</v>
      </c>
      <c r="B358" s="28" t="s">
        <v>90</v>
      </c>
      <c r="C358" s="28">
        <v>71.671999999999997</v>
      </c>
      <c r="D358" s="28">
        <v>2.2844500000000001</v>
      </c>
      <c r="E358" s="1"/>
      <c r="F358" s="1"/>
      <c r="G358" s="20">
        <v>3300</v>
      </c>
      <c r="H358" s="1">
        <f t="shared" si="48"/>
        <v>291596.42015015485</v>
      </c>
      <c r="I358" s="1">
        <f t="shared" si="49"/>
        <v>290812.46750977292</v>
      </c>
      <c r="J358" s="1">
        <f t="shared" si="50"/>
        <v>289929.26789314195</v>
      </c>
      <c r="K358" s="1">
        <f t="shared" si="51"/>
        <v>288377.67184029811</v>
      </c>
      <c r="L358" s="1">
        <f t="shared" si="52"/>
        <v>288418.51425523678</v>
      </c>
      <c r="M358" s="1">
        <f t="shared" si="53"/>
        <v>289203.42142217373</v>
      </c>
      <c r="N358" s="1">
        <f t="shared" si="54"/>
        <v>289573.19999495876</v>
      </c>
      <c r="O358" s="1">
        <f t="shared" si="55"/>
        <v>289255.39148196176</v>
      </c>
      <c r="P358" s="1">
        <f t="shared" si="56"/>
        <v>287137.72051218874</v>
      </c>
      <c r="Q358" s="1">
        <f t="shared" si="57"/>
        <v>349695.25229425757</v>
      </c>
      <c r="R358" s="1">
        <f t="shared" si="58"/>
        <v>298142.44598608877</v>
      </c>
    </row>
    <row r="359" spans="1:18" x14ac:dyDescent="0.3">
      <c r="A359" s="28" t="s">
        <v>10</v>
      </c>
      <c r="B359" s="28" t="s">
        <v>91</v>
      </c>
      <c r="C359" s="28">
        <v>5.5662400000000001E-3</v>
      </c>
      <c r="D359" s="29">
        <v>9.9047099999999993E-4</v>
      </c>
      <c r="E359" s="1"/>
      <c r="F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3">
      <c r="A360" s="28" t="s">
        <v>10</v>
      </c>
      <c r="B360" s="28" t="s">
        <v>92</v>
      </c>
      <c r="C360" s="29">
        <v>3732160</v>
      </c>
      <c r="D360" s="29">
        <v>458947000000</v>
      </c>
      <c r="E360" s="1"/>
      <c r="F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3">
      <c r="A361" s="28" t="s">
        <v>10</v>
      </c>
      <c r="B361" s="28" t="s">
        <v>93</v>
      </c>
      <c r="C361" s="29">
        <v>403.226</v>
      </c>
      <c r="D361" s="28">
        <v>183601.90958000001</v>
      </c>
      <c r="E361" s="1"/>
      <c r="F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3">
      <c r="A362" s="28" t="s">
        <v>10</v>
      </c>
      <c r="B362" s="28" t="s">
        <v>94</v>
      </c>
      <c r="C362" s="29">
        <v>17830.900000000001</v>
      </c>
      <c r="D362" s="29">
        <v>36105300</v>
      </c>
      <c r="E362" s="1"/>
      <c r="F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22.95" x14ac:dyDescent="0.45">
      <c r="A363" s="20" t="s">
        <v>11</v>
      </c>
      <c r="B363" s="20" t="s">
        <v>90</v>
      </c>
      <c r="C363" s="20">
        <v>68.638099999999994</v>
      </c>
      <c r="D363" s="20">
        <v>1.43896</v>
      </c>
      <c r="E363" s="1"/>
      <c r="F363" s="1"/>
      <c r="L363" s="34" t="s">
        <v>106</v>
      </c>
    </row>
    <row r="364" spans="1:18" x14ac:dyDescent="0.3">
      <c r="A364" s="20" t="s">
        <v>11</v>
      </c>
      <c r="B364" s="20" t="s">
        <v>91</v>
      </c>
      <c r="C364" s="20">
        <v>6.7036500000000002E-3</v>
      </c>
      <c r="D364" s="21">
        <v>5.0142299999999997E-4</v>
      </c>
      <c r="E364" s="1"/>
      <c r="F364" s="1"/>
      <c r="H364">
        <v>0</v>
      </c>
      <c r="I364">
        <v>0.125</v>
      </c>
      <c r="J364">
        <v>0.25</v>
      </c>
      <c r="K364">
        <v>0.375</v>
      </c>
      <c r="L364">
        <v>0.5</v>
      </c>
      <c r="M364">
        <v>0.625</v>
      </c>
      <c r="N364">
        <v>0.75</v>
      </c>
      <c r="O364">
        <v>0.875</v>
      </c>
      <c r="P364">
        <v>1</v>
      </c>
    </row>
    <row r="365" spans="1:18" x14ac:dyDescent="0.3">
      <c r="A365" s="20" t="s">
        <v>11</v>
      </c>
      <c r="B365" s="20" t="s">
        <v>92</v>
      </c>
      <c r="C365" s="21">
        <v>2861430</v>
      </c>
      <c r="D365" s="21" t="s">
        <v>99</v>
      </c>
      <c r="E365" s="1"/>
      <c r="F365" s="1"/>
      <c r="G365" s="3" t="s">
        <v>2</v>
      </c>
      <c r="H365" s="7" t="s">
        <v>1</v>
      </c>
      <c r="I365" s="7" t="s">
        <v>6</v>
      </c>
      <c r="J365" s="7" t="s">
        <v>7</v>
      </c>
      <c r="K365" s="7" t="s">
        <v>8</v>
      </c>
      <c r="L365" s="7" t="s">
        <v>9</v>
      </c>
      <c r="M365" s="7" t="s">
        <v>10</v>
      </c>
      <c r="N365" s="7" t="s">
        <v>11</v>
      </c>
      <c r="O365" s="7" t="s">
        <v>12</v>
      </c>
      <c r="P365" s="7" t="s">
        <v>13</v>
      </c>
      <c r="Q365" s="8" t="s">
        <v>22</v>
      </c>
      <c r="R365" s="8" t="s">
        <v>53</v>
      </c>
    </row>
    <row r="366" spans="1:18" x14ac:dyDescent="0.3">
      <c r="A366" s="20" t="s">
        <v>11</v>
      </c>
      <c r="B366" s="20" t="s">
        <v>93</v>
      </c>
      <c r="C366" s="21">
        <v>342.12599999999998</v>
      </c>
      <c r="D366" s="20">
        <v>0.21561</v>
      </c>
      <c r="G366" s="20">
        <v>300</v>
      </c>
      <c r="H366" s="1">
        <f t="shared" ref="H366:P366" si="59">H334-H$334</f>
        <v>0</v>
      </c>
      <c r="I366" s="1">
        <f t="shared" si="59"/>
        <v>0</v>
      </c>
      <c r="J366" s="1">
        <f t="shared" si="59"/>
        <v>0</v>
      </c>
      <c r="K366" s="1">
        <f t="shared" si="59"/>
        <v>0</v>
      </c>
      <c r="L366" s="1">
        <f t="shared" si="59"/>
        <v>0</v>
      </c>
      <c r="M366" s="1">
        <f t="shared" si="59"/>
        <v>0</v>
      </c>
      <c r="N366" s="1">
        <f t="shared" si="59"/>
        <v>0</v>
      </c>
      <c r="O366" s="1">
        <f t="shared" si="59"/>
        <v>0</v>
      </c>
      <c r="P366" s="1">
        <f t="shared" si="59"/>
        <v>0</v>
      </c>
      <c r="Q366" s="1">
        <f>81.613*548.68*((1/(EXP(548.68/G366)-1))-(1/(EXP(548.68/298.15)-1)))+(0.002285*((POWER(G366,2))-(POWER(298.15,2)))+(23600000*EXP(-18531.7/G366)))</f>
        <v>117.44054793826257</v>
      </c>
      <c r="R366" s="1">
        <f>87.394*587.41*((1/(EXP(587.41/G366)-1))-(1/(EXP(587.41/298.15)-1)))+(0.003978*((POWER(G366,2))-(POWER(298.15,2))))</f>
        <v>122.7800393256279</v>
      </c>
    </row>
    <row r="367" spans="1:18" x14ac:dyDescent="0.3">
      <c r="A367" s="20" t="s">
        <v>11</v>
      </c>
      <c r="B367" s="20" t="s">
        <v>94</v>
      </c>
      <c r="C367" s="21">
        <v>17770.3</v>
      </c>
      <c r="D367" s="20" t="s">
        <v>99</v>
      </c>
      <c r="G367" s="20">
        <v>400</v>
      </c>
      <c r="H367" s="1">
        <f t="shared" ref="H367:P367" si="60">H335-H$334</f>
        <v>7057.9449526859926</v>
      </c>
      <c r="I367" s="1">
        <f t="shared" si="60"/>
        <v>6748.4570117651256</v>
      </c>
      <c r="J367" s="1">
        <f t="shared" si="60"/>
        <v>7182.2973334240078</v>
      </c>
      <c r="K367" s="1">
        <f t="shared" si="60"/>
        <v>7126.9669631255056</v>
      </c>
      <c r="L367" s="1">
        <f t="shared" si="60"/>
        <v>7125.4604159376768</v>
      </c>
      <c r="M367" s="1">
        <f t="shared" si="60"/>
        <v>6800.8900042279165</v>
      </c>
      <c r="N367" s="1">
        <f t="shared" si="60"/>
        <v>6802.0062634202814</v>
      </c>
      <c r="O367" s="1">
        <f t="shared" si="60"/>
        <v>6838.435846158176</v>
      </c>
      <c r="P367" s="1">
        <f t="shared" si="60"/>
        <v>6297.5447434813395</v>
      </c>
      <c r="Q367" s="1">
        <f t="shared" ref="Q367:Q390" si="61">81.613*548.68*((1/(EXP(548.68/G367)-1))-(1/(EXP(548.68/298.15)-1)))+(0.002285*((POWER(G367,2))-(POWER(298.15,2)))+(23600000*EXP(-18531.7/G367)))</f>
        <v>6931.3410066741289</v>
      </c>
      <c r="R367" s="1">
        <f t="shared" ref="R367:R390" si="62">87.394*587.41*((1/(EXP(587.41/G367)-1))-(1/(EXP(587.41/298.15)-1)))+(0.003978*((POWER(G367,2))-(POWER(298.15,2))))</f>
        <v>7322.3686673564371</v>
      </c>
    </row>
    <row r="368" spans="1:18" x14ac:dyDescent="0.3">
      <c r="A368" s="24" t="s">
        <v>12</v>
      </c>
      <c r="B368" s="24" t="s">
        <v>90</v>
      </c>
      <c r="C368" s="24">
        <v>68.671199999999999</v>
      </c>
      <c r="D368" s="24">
        <v>2.4181699999999999</v>
      </c>
      <c r="G368" s="20">
        <v>500</v>
      </c>
      <c r="H368" s="1">
        <f t="shared" ref="H368:P368" si="63">H336-H$334</f>
        <v>14455.58185149784</v>
      </c>
      <c r="I368" s="1">
        <f t="shared" si="63"/>
        <v>14041.270770830652</v>
      </c>
      <c r="J368" s="1">
        <f t="shared" si="63"/>
        <v>14534.070810923902</v>
      </c>
      <c r="K368" s="1">
        <f t="shared" si="63"/>
        <v>14429.496758429203</v>
      </c>
      <c r="L368" s="1">
        <f t="shared" si="63"/>
        <v>14426.636301651011</v>
      </c>
      <c r="M368" s="1">
        <f t="shared" si="63"/>
        <v>14002.916176480465</v>
      </c>
      <c r="N368" s="1">
        <f t="shared" si="63"/>
        <v>13944.115533413418</v>
      </c>
      <c r="O368" s="1">
        <f t="shared" si="63"/>
        <v>14011.908283486158</v>
      </c>
      <c r="P368" s="1">
        <f t="shared" si="63"/>
        <v>12802.175429918549</v>
      </c>
      <c r="Q368" s="1">
        <f t="shared" si="61"/>
        <v>14348.3109211762</v>
      </c>
      <c r="R368" s="1">
        <f t="shared" si="62"/>
        <v>15266.180076471504</v>
      </c>
    </row>
    <row r="369" spans="1:18" x14ac:dyDescent="0.3">
      <c r="A369" s="24" t="s">
        <v>12</v>
      </c>
      <c r="B369" s="24" t="s">
        <v>91</v>
      </c>
      <c r="C369" s="24">
        <v>6.8630699999999998E-3</v>
      </c>
      <c r="D369" s="25">
        <v>1.07E-3</v>
      </c>
      <c r="G369" s="20">
        <v>600</v>
      </c>
      <c r="H369" s="1">
        <f t="shared" ref="H369:P369" si="64">H337-H$334</f>
        <v>22061.586490836802</v>
      </c>
      <c r="I369" s="1">
        <f t="shared" si="64"/>
        <v>21646.011657133848</v>
      </c>
      <c r="J369" s="1">
        <f t="shared" si="64"/>
        <v>22023.351438466329</v>
      </c>
      <c r="K369" s="1">
        <f t="shared" si="64"/>
        <v>21878.600730398422</v>
      </c>
      <c r="L369" s="1">
        <f t="shared" si="64"/>
        <v>21875.514088165251</v>
      </c>
      <c r="M369" s="1">
        <f t="shared" si="64"/>
        <v>21467.379605691975</v>
      </c>
      <c r="N369" s="1">
        <f t="shared" si="64"/>
        <v>21326.490845313372</v>
      </c>
      <c r="O369" s="1">
        <f t="shared" si="64"/>
        <v>21424.446790800321</v>
      </c>
      <c r="P369" s="1">
        <f t="shared" si="64"/>
        <v>19521.48446055724</v>
      </c>
      <c r="Q369" s="1">
        <f t="shared" si="61"/>
        <v>22111.737155723495</v>
      </c>
      <c r="R369" s="1">
        <f t="shared" si="62"/>
        <v>23652.037249699039</v>
      </c>
    </row>
    <row r="370" spans="1:18" x14ac:dyDescent="0.3">
      <c r="A370" s="24" t="s">
        <v>12</v>
      </c>
      <c r="B370" s="24" t="s">
        <v>92</v>
      </c>
      <c r="C370" s="25">
        <v>2463110</v>
      </c>
      <c r="D370" s="25">
        <v>34096600000</v>
      </c>
      <c r="G370" s="20">
        <v>700</v>
      </c>
      <c r="H370" s="1">
        <f t="shared" ref="H370:P370" si="65">H338-H$334</f>
        <v>29816.817508127366</v>
      </c>
      <c r="I370" s="1">
        <f t="shared" si="65"/>
        <v>29453.305324767436</v>
      </c>
      <c r="J370" s="1">
        <f t="shared" si="65"/>
        <v>29636.275787210529</v>
      </c>
      <c r="K370" s="1">
        <f t="shared" si="65"/>
        <v>29461.719790883399</v>
      </c>
      <c r="L370" s="1">
        <f t="shared" si="65"/>
        <v>29459.961409140433</v>
      </c>
      <c r="M370" s="1">
        <f t="shared" si="65"/>
        <v>29131.417325033446</v>
      </c>
      <c r="N370" s="1">
        <f t="shared" si="65"/>
        <v>28904.582546680493</v>
      </c>
      <c r="O370" s="1">
        <f t="shared" si="65"/>
        <v>29033.302340514951</v>
      </c>
      <c r="P370" s="1">
        <f t="shared" si="65"/>
        <v>26460.215212635332</v>
      </c>
      <c r="Q370" s="1">
        <f t="shared" si="61"/>
        <v>30099.709624701354</v>
      </c>
      <c r="R370" s="1">
        <f t="shared" si="62"/>
        <v>32334.232537795833</v>
      </c>
    </row>
    <row r="371" spans="1:18" x14ac:dyDescent="0.3">
      <c r="A371" s="24" t="s">
        <v>12</v>
      </c>
      <c r="B371" s="24" t="s">
        <v>93</v>
      </c>
      <c r="C371" s="25">
        <v>334.54</v>
      </c>
      <c r="D371" s="25">
        <v>19677.682720000001</v>
      </c>
      <c r="G371" s="20">
        <v>800</v>
      </c>
      <c r="H371" s="1">
        <f t="shared" ref="H371:P371" si="66">H339-H$334</f>
        <v>37690.91354954015</v>
      </c>
      <c r="I371" s="1">
        <f t="shared" si="66"/>
        <v>37405.662964605188</v>
      </c>
      <c r="J371" s="1">
        <f t="shared" si="66"/>
        <v>37365.871884727625</v>
      </c>
      <c r="K371" s="1">
        <f t="shared" si="66"/>
        <v>37172.540617057159</v>
      </c>
      <c r="L371" s="1">
        <f t="shared" si="66"/>
        <v>37173.880437102205</v>
      </c>
      <c r="M371" s="1">
        <f t="shared" si="66"/>
        <v>36962.645994697174</v>
      </c>
      <c r="N371" s="1">
        <f t="shared" si="66"/>
        <v>36655.631981646016</v>
      </c>
      <c r="O371" s="1">
        <f t="shared" si="66"/>
        <v>36816.656571747299</v>
      </c>
      <c r="P371" s="1">
        <f t="shared" si="66"/>
        <v>33621.345563598152</v>
      </c>
      <c r="Q371" s="1">
        <f t="shared" si="61"/>
        <v>38247.819692392848</v>
      </c>
      <c r="R371" s="1">
        <f t="shared" si="62"/>
        <v>41235.162728636074</v>
      </c>
    </row>
    <row r="372" spans="1:18" x14ac:dyDescent="0.3">
      <c r="A372" s="24" t="s">
        <v>12</v>
      </c>
      <c r="B372" s="24" t="s">
        <v>94</v>
      </c>
      <c r="C372" s="25">
        <v>17888.5</v>
      </c>
      <c r="D372" s="25">
        <v>1005190</v>
      </c>
      <c r="G372" s="20">
        <v>900</v>
      </c>
      <c r="H372" s="1">
        <f t="shared" ref="H372:P372" si="67">H340-H$334</f>
        <v>45666.7509040851</v>
      </c>
      <c r="I372" s="1">
        <f t="shared" si="67"/>
        <v>45470.197088760462</v>
      </c>
      <c r="J372" s="1">
        <f t="shared" si="67"/>
        <v>45208.278682898243</v>
      </c>
      <c r="K372" s="1">
        <f t="shared" si="67"/>
        <v>45007.564206752417</v>
      </c>
      <c r="L372" s="1">
        <f t="shared" si="67"/>
        <v>45013.89092008552</v>
      </c>
      <c r="M372" s="1">
        <f t="shared" si="67"/>
        <v>44942.756078651924</v>
      </c>
      <c r="N372" s="1">
        <f t="shared" si="67"/>
        <v>44566.836571828186</v>
      </c>
      <c r="O372" s="1">
        <f t="shared" si="67"/>
        <v>44762.241715451913</v>
      </c>
      <c r="P372" s="1">
        <f t="shared" si="67"/>
        <v>41006.805779734459</v>
      </c>
      <c r="Q372" s="1">
        <f t="shared" si="61"/>
        <v>46519.098605114857</v>
      </c>
      <c r="R372" s="1">
        <f t="shared" si="62"/>
        <v>50310.045866058506</v>
      </c>
    </row>
    <row r="373" spans="1:18" x14ac:dyDescent="0.3">
      <c r="A373" s="28" t="s">
        <v>13</v>
      </c>
      <c r="B373" s="28" t="s">
        <v>90</v>
      </c>
      <c r="C373" s="28">
        <v>54.125700000000002</v>
      </c>
      <c r="D373" s="28">
        <v>2.2282799999999998</v>
      </c>
      <c r="G373" s="20">
        <v>1000</v>
      </c>
      <c r="H373" s="1">
        <f t="shared" ref="H373:P373" si="68">H341-H$334</f>
        <v>53734.024263419335</v>
      </c>
      <c r="I373" s="1">
        <f t="shared" si="68"/>
        <v>53626.913624178189</v>
      </c>
      <c r="J373" s="1">
        <f t="shared" si="68"/>
        <v>53161.299607636473</v>
      </c>
      <c r="K373" s="1">
        <f t="shared" si="68"/>
        <v>52964.783509180314</v>
      </c>
      <c r="L373" s="1">
        <f t="shared" si="68"/>
        <v>52978.049898947851</v>
      </c>
      <c r="M373" s="1">
        <f t="shared" si="68"/>
        <v>53060.670603267623</v>
      </c>
      <c r="N373" s="1">
        <f t="shared" si="68"/>
        <v>52630.480466632231</v>
      </c>
      <c r="O373" s="1">
        <f t="shared" si="68"/>
        <v>52862.661294126126</v>
      </c>
      <c r="P373" s="1">
        <f t="shared" si="68"/>
        <v>48617.891336122426</v>
      </c>
      <c r="Q373" s="1">
        <f t="shared" si="61"/>
        <v>54891.005311059322</v>
      </c>
      <c r="R373" s="1">
        <f t="shared" si="62"/>
        <v>59531.340732345583</v>
      </c>
    </row>
    <row r="374" spans="1:18" x14ac:dyDescent="0.3">
      <c r="A374" s="28" t="s">
        <v>13</v>
      </c>
      <c r="B374" s="28" t="s">
        <v>91</v>
      </c>
      <c r="C374" s="28">
        <v>1.14731E-2</v>
      </c>
      <c r="D374" s="29">
        <v>7.2044899999999996E-4</v>
      </c>
      <c r="G374" s="20">
        <v>1100</v>
      </c>
      <c r="H374" s="1">
        <f t="shared" ref="H374:P374" si="69">H342-H$334</f>
        <v>61886.405603364758</v>
      </c>
      <c r="I374" s="1">
        <f t="shared" si="69"/>
        <v>61863.346166905234</v>
      </c>
      <c r="J374" s="1">
        <f t="shared" si="69"/>
        <v>61223.931510594317</v>
      </c>
      <c r="K374" s="1">
        <f t="shared" si="69"/>
        <v>61043.22835110598</v>
      </c>
      <c r="L374" s="1">
        <f t="shared" si="69"/>
        <v>61065.406748561123</v>
      </c>
      <c r="M374" s="1">
        <f t="shared" si="69"/>
        <v>61309.422652682151</v>
      </c>
      <c r="N374" s="1">
        <f t="shared" si="69"/>
        <v>60841.736974027677</v>
      </c>
      <c r="O374" s="1">
        <f t="shared" si="69"/>
        <v>61113.269881997185</v>
      </c>
      <c r="P374" s="1">
        <f t="shared" si="69"/>
        <v>56455.500071415059</v>
      </c>
      <c r="Q374" s="1">
        <f t="shared" si="61"/>
        <v>63349.476667843803</v>
      </c>
      <c r="R374" s="1">
        <f t="shared" si="62"/>
        <v>68881.22052947538</v>
      </c>
    </row>
    <row r="375" spans="1:18" x14ac:dyDescent="0.3">
      <c r="A375" s="28" t="s">
        <v>13</v>
      </c>
      <c r="B375" s="28" t="s">
        <v>92</v>
      </c>
      <c r="C375" s="29">
        <v>813.56299999999999</v>
      </c>
      <c r="D375" s="29">
        <v>502.84059000000002</v>
      </c>
      <c r="G375" s="20">
        <v>1200</v>
      </c>
      <c r="H375" s="1">
        <f t="shared" ref="H375:P375" si="70">H343-H$334</f>
        <v>70120.395221124374</v>
      </c>
      <c r="I375" s="1">
        <f t="shared" si="70"/>
        <v>70172.168680698727</v>
      </c>
      <c r="J375" s="1">
        <f t="shared" si="70"/>
        <v>69396.439660271077</v>
      </c>
      <c r="K375" s="1">
        <f t="shared" si="70"/>
        <v>69242.983883120032</v>
      </c>
      <c r="L375" s="1">
        <f t="shared" si="70"/>
        <v>69276.01398534076</v>
      </c>
      <c r="M375" s="1">
        <f t="shared" si="70"/>
        <v>69684.715418793057</v>
      </c>
      <c r="N375" s="1">
        <f t="shared" si="70"/>
        <v>69197.674930521098</v>
      </c>
      <c r="O375" s="1">
        <f t="shared" si="70"/>
        <v>69511.195674515853</v>
      </c>
      <c r="P375" s="1">
        <f t="shared" si="70"/>
        <v>64520.272208144946</v>
      </c>
      <c r="Q375" s="1">
        <f t="shared" si="61"/>
        <v>71886.469610267915</v>
      </c>
      <c r="R375" s="1">
        <f t="shared" si="62"/>
        <v>78347.654611829508</v>
      </c>
    </row>
    <row r="376" spans="1:18" x14ac:dyDescent="0.3">
      <c r="A376" s="28" t="s">
        <v>13</v>
      </c>
      <c r="B376" s="28" t="s">
        <v>93</v>
      </c>
      <c r="C376" s="29">
        <v>24.959299999999999</v>
      </c>
      <c r="D376" s="28">
        <v>126361.42885</v>
      </c>
      <c r="G376" s="20">
        <v>1300</v>
      </c>
      <c r="H376" s="1">
        <f t="shared" ref="H376:P376" si="71">H344-H$334</f>
        <v>78435.122476551842</v>
      </c>
      <c r="I376" s="1">
        <f t="shared" si="71"/>
        <v>78550.376544717408</v>
      </c>
      <c r="J376" s="1">
        <f t="shared" si="71"/>
        <v>77680.771263363305</v>
      </c>
      <c r="K376" s="1">
        <f t="shared" si="71"/>
        <v>77565.499394303974</v>
      </c>
      <c r="L376" s="1">
        <f t="shared" si="71"/>
        <v>77611.219754736187</v>
      </c>
      <c r="M376" s="1">
        <f t="shared" si="71"/>
        <v>78184.356865201946</v>
      </c>
      <c r="N376" s="1">
        <f t="shared" si="71"/>
        <v>77696.89250296625</v>
      </c>
      <c r="O376" s="1">
        <f t="shared" si="71"/>
        <v>78054.951311982601</v>
      </c>
      <c r="P376" s="1">
        <f t="shared" si="71"/>
        <v>72812.675794634633</v>
      </c>
      <c r="Q376" s="1">
        <f t="shared" si="61"/>
        <v>80499.600825326532</v>
      </c>
      <c r="R376" s="1">
        <f t="shared" si="62"/>
        <v>87922.238066133708</v>
      </c>
    </row>
    <row r="377" spans="1:18" x14ac:dyDescent="0.3">
      <c r="A377" s="28" t="s">
        <v>13</v>
      </c>
      <c r="B377" s="28" t="s">
        <v>94</v>
      </c>
      <c r="C377" s="29">
        <v>282.19499999999999</v>
      </c>
      <c r="D377" s="28">
        <v>10664.597250000001</v>
      </c>
      <c r="G377" s="20">
        <v>1400</v>
      </c>
      <c r="H377" s="1">
        <f t="shared" ref="H377:P377" si="72">H345-H$334</f>
        <v>86832.703966389774</v>
      </c>
      <c r="I377" s="1">
        <f t="shared" si="72"/>
        <v>86999.297406565543</v>
      </c>
      <c r="J377" s="1">
        <f t="shared" si="72"/>
        <v>86081.1251721601</v>
      </c>
      <c r="K377" s="1">
        <f t="shared" si="72"/>
        <v>86014.035501027553</v>
      </c>
      <c r="L377" s="1">
        <f t="shared" si="72"/>
        <v>86074.098270692324</v>
      </c>
      <c r="M377" s="1">
        <f t="shared" si="72"/>
        <v>86808.180654460608</v>
      </c>
      <c r="N377" s="1">
        <f t="shared" si="72"/>
        <v>86339.499905917575</v>
      </c>
      <c r="O377" s="1">
        <f t="shared" si="72"/>
        <v>86744.370554781373</v>
      </c>
      <c r="P377" s="1">
        <f t="shared" si="72"/>
        <v>81333.06055484488</v>
      </c>
      <c r="Q377" s="1">
        <f t="shared" si="61"/>
        <v>89193.164904009202</v>
      </c>
      <c r="R377" s="1">
        <f t="shared" si="62"/>
        <v>97598.925567149592</v>
      </c>
    </row>
    <row r="378" spans="1:18" x14ac:dyDescent="0.3">
      <c r="G378" s="20">
        <v>1500</v>
      </c>
      <c r="H378" s="1">
        <f t="shared" ref="H378:P378" si="73">H346-H$334</f>
        <v>95318.864456490104</v>
      </c>
      <c r="I378" s="1">
        <f t="shared" si="73"/>
        <v>95524.948532042006</v>
      </c>
      <c r="J378" s="1">
        <f t="shared" si="73"/>
        <v>94604.498849422176</v>
      </c>
      <c r="K378" s="1">
        <f t="shared" si="73"/>
        <v>94594.103213408045</v>
      </c>
      <c r="L378" s="1">
        <f t="shared" si="73"/>
        <v>94669.878303435893</v>
      </c>
      <c r="M378" s="1">
        <f t="shared" si="73"/>
        <v>95558.212924932173</v>
      </c>
      <c r="N378" s="1">
        <f t="shared" si="73"/>
        <v>95127.275137760269</v>
      </c>
      <c r="O378" s="1">
        <f t="shared" si="73"/>
        <v>95580.711025763245</v>
      </c>
      <c r="P378" s="1">
        <f t="shared" si="73"/>
        <v>90081.692855607849</v>
      </c>
      <c r="Q378" s="1">
        <f t="shared" si="61"/>
        <v>97979.948589849373</v>
      </c>
      <c r="R378" s="1">
        <f t="shared" si="62"/>
        <v>107373.25975886565</v>
      </c>
    </row>
    <row r="379" spans="1:18" x14ac:dyDescent="0.3">
      <c r="G379" s="20">
        <v>1600</v>
      </c>
      <c r="H379" s="1">
        <f t="shared" ref="H379:P379" si="74">H347-H$334</f>
        <v>103903.57214227777</v>
      </c>
      <c r="I379" s="1">
        <f t="shared" si="74"/>
        <v>104138.40209105247</v>
      </c>
      <c r="J379" s="1">
        <f t="shared" si="74"/>
        <v>103261.0680665204</v>
      </c>
      <c r="K379" s="1">
        <f t="shared" si="74"/>
        <v>103313.77592610561</v>
      </c>
      <c r="L379" s="1">
        <f t="shared" si="74"/>
        <v>103406.25434704262</v>
      </c>
      <c r="M379" s="1">
        <f t="shared" si="74"/>
        <v>104438.91081787201</v>
      </c>
      <c r="N379" s="1">
        <f t="shared" si="74"/>
        <v>104063.86322675244</v>
      </c>
      <c r="O379" s="1">
        <f t="shared" si="74"/>
        <v>104566.80826538609</v>
      </c>
      <c r="P379" s="1">
        <f t="shared" si="74"/>
        <v>99058.779034086881</v>
      </c>
      <c r="Q379" s="1">
        <f t="shared" si="61"/>
        <v>106883.27379530021</v>
      </c>
      <c r="R379" s="1">
        <f t="shared" si="62"/>
        <v>117241.88314285698</v>
      </c>
    </row>
    <row r="380" spans="1:18" x14ac:dyDescent="0.3">
      <c r="G380" s="20">
        <v>1700</v>
      </c>
      <c r="H380" s="1">
        <f t="shared" ref="H380:P380" si="75">H348-H$334</f>
        <v>112601.49923351622</v>
      </c>
      <c r="I380" s="1">
        <f t="shared" si="75"/>
        <v>112855.94462993176</v>
      </c>
      <c r="J380" s="1">
        <f t="shared" si="75"/>
        <v>112064.31541409076</v>
      </c>
      <c r="K380" s="1">
        <f t="shared" si="75"/>
        <v>112183.80362723471</v>
      </c>
      <c r="L380" s="1">
        <f t="shared" si="75"/>
        <v>112293.51016747276</v>
      </c>
      <c r="M380" s="1">
        <f t="shared" si="75"/>
        <v>113457.34900480838</v>
      </c>
      <c r="N380" s="1">
        <f t="shared" si="75"/>
        <v>113154.92661476383</v>
      </c>
      <c r="O380" s="1">
        <f t="shared" si="75"/>
        <v>113707.19940771615</v>
      </c>
      <c r="P380" s="1">
        <f t="shared" si="75"/>
        <v>108264.48134236601</v>
      </c>
      <c r="Q380" s="1">
        <f t="shared" si="61"/>
        <v>115938.76368254441</v>
      </c>
      <c r="R380" s="1">
        <f t="shared" si="62"/>
        <v>127202.21921735205</v>
      </c>
    </row>
    <row r="381" spans="1:18" x14ac:dyDescent="0.3">
      <c r="G381" s="20">
        <v>1800</v>
      </c>
      <c r="H381" s="1">
        <f t="shared" ref="H381:P381" si="76">H349-H$334</f>
        <v>121432.19468921413</v>
      </c>
      <c r="I381" s="1">
        <f t="shared" si="76"/>
        <v>121698.93066637088</v>
      </c>
      <c r="J381" s="1">
        <f t="shared" si="76"/>
        <v>121030.88826815507</v>
      </c>
      <c r="K381" s="1">
        <f t="shared" si="76"/>
        <v>121217.51060120824</v>
      </c>
      <c r="L381" s="1">
        <f t="shared" si="76"/>
        <v>121344.43408300274</v>
      </c>
      <c r="M381" s="1">
        <f t="shared" si="76"/>
        <v>122623.27963899066</v>
      </c>
      <c r="N381" s="1">
        <f t="shared" si="76"/>
        <v>122408.19170157489</v>
      </c>
      <c r="O381" s="1">
        <f t="shared" si="76"/>
        <v>123008.1667032667</v>
      </c>
      <c r="P381" s="1">
        <f t="shared" si="76"/>
        <v>117698.92908585162</v>
      </c>
      <c r="Q381" s="1">
        <f t="shared" si="61"/>
        <v>125195.46189655094</v>
      </c>
      <c r="R381" s="1">
        <f t="shared" si="62"/>
        <v>137252.25826718015</v>
      </c>
    </row>
    <row r="382" spans="1:18" x14ac:dyDescent="0.3">
      <c r="G382" s="20">
        <v>2000</v>
      </c>
      <c r="H382" s="1">
        <f t="shared" ref="H382:P382" si="77">H350-H$334</f>
        <v>139593.25282079927</v>
      </c>
      <c r="I382" s="1">
        <f t="shared" si="77"/>
        <v>139868.95957414468</v>
      </c>
      <c r="J382" s="1">
        <f t="shared" si="77"/>
        <v>139533.95919978552</v>
      </c>
      <c r="K382" s="1">
        <f t="shared" si="77"/>
        <v>139840.20866683175</v>
      </c>
      <c r="L382" s="1">
        <f t="shared" si="77"/>
        <v>139999.1783867272</v>
      </c>
      <c r="M382" s="1">
        <f t="shared" si="77"/>
        <v>141449.28582070183</v>
      </c>
      <c r="N382" s="1">
        <f t="shared" si="77"/>
        <v>141441.96673368086</v>
      </c>
      <c r="O382" s="1">
        <f t="shared" si="77"/>
        <v>142125.24308061777</v>
      </c>
      <c r="P382" s="1">
        <f t="shared" si="77"/>
        <v>137254.45879479652</v>
      </c>
      <c r="Q382" s="1">
        <f t="shared" si="61"/>
        <v>144576.54700863105</v>
      </c>
      <c r="R382" s="1">
        <f t="shared" si="62"/>
        <v>157615.39915952864</v>
      </c>
    </row>
    <row r="383" spans="1:18" x14ac:dyDescent="0.3">
      <c r="G383" s="20">
        <v>2150</v>
      </c>
      <c r="H383" s="1">
        <f t="shared" ref="H383:P383" si="78">H351-H$334</f>
        <v>153772.23061847087</v>
      </c>
      <c r="I383" s="1">
        <f t="shared" si="78"/>
        <v>154044.61446591851</v>
      </c>
      <c r="J383" s="1">
        <f t="shared" si="78"/>
        <v>153998.88113295747</v>
      </c>
      <c r="K383" s="1">
        <f t="shared" si="78"/>
        <v>154364.84312246047</v>
      </c>
      <c r="L383" s="1">
        <f t="shared" si="78"/>
        <v>154543.38485525892</v>
      </c>
      <c r="M383" s="1">
        <f t="shared" si="78"/>
        <v>156063.64455113022</v>
      </c>
      <c r="N383" s="1">
        <f t="shared" si="78"/>
        <v>156227.52942610008</v>
      </c>
      <c r="O383" s="1">
        <f t="shared" si="78"/>
        <v>156954.33600043913</v>
      </c>
      <c r="P383" s="1">
        <f t="shared" si="78"/>
        <v>152522.20968357217</v>
      </c>
      <c r="Q383" s="1">
        <f t="shared" si="61"/>
        <v>160198.60712930447</v>
      </c>
      <c r="R383" s="1">
        <f t="shared" si="62"/>
        <v>173113.49448063091</v>
      </c>
    </row>
    <row r="384" spans="1:18" x14ac:dyDescent="0.3">
      <c r="G384" s="20">
        <v>2300</v>
      </c>
      <c r="H384" s="1">
        <f t="shared" ref="H384:P384" si="79">H352-H$334</f>
        <v>168560.5562085046</v>
      </c>
      <c r="I384" s="1">
        <f t="shared" si="79"/>
        <v>168820.41483622638</v>
      </c>
      <c r="J384" s="1">
        <f t="shared" si="79"/>
        <v>169057.40612512981</v>
      </c>
      <c r="K384" s="1">
        <f t="shared" si="79"/>
        <v>169440.24000769094</v>
      </c>
      <c r="L384" s="1">
        <f t="shared" si="79"/>
        <v>169632.38212773809</v>
      </c>
      <c r="M384" s="1">
        <f t="shared" si="79"/>
        <v>171170.37533398636</v>
      </c>
      <c r="N384" s="1">
        <f t="shared" si="79"/>
        <v>171503.59539015612</v>
      </c>
      <c r="O384" s="1">
        <f t="shared" si="79"/>
        <v>172248.92096803279</v>
      </c>
      <c r="P384" s="1">
        <f t="shared" si="79"/>
        <v>168305.40740562248</v>
      </c>
      <c r="Q384" s="1">
        <f t="shared" si="61"/>
        <v>177118.76169415528</v>
      </c>
      <c r="R384" s="1">
        <f t="shared" si="62"/>
        <v>188801.9482369411</v>
      </c>
    </row>
    <row r="385" spans="7:18" x14ac:dyDescent="0.3">
      <c r="G385" s="20">
        <v>2450</v>
      </c>
      <c r="H385" s="1">
        <f t="shared" ref="H385:P385" si="80">H353-H$334</f>
        <v>184083.75860753754</v>
      </c>
      <c r="I385" s="1">
        <f t="shared" si="80"/>
        <v>184316.89071071835</v>
      </c>
      <c r="J385" s="1">
        <f t="shared" si="80"/>
        <v>184790.08192556255</v>
      </c>
      <c r="K385" s="1">
        <f t="shared" si="80"/>
        <v>185131.86328343712</v>
      </c>
      <c r="L385" s="1">
        <f t="shared" si="80"/>
        <v>185329.95191328879</v>
      </c>
      <c r="M385" s="1">
        <f t="shared" si="80"/>
        <v>186835.33762994295</v>
      </c>
      <c r="N385" s="1">
        <f t="shared" si="80"/>
        <v>187321.30867011499</v>
      </c>
      <c r="O385" s="1">
        <f t="shared" si="80"/>
        <v>188051.98270401478</v>
      </c>
      <c r="P385" s="1">
        <f t="shared" si="80"/>
        <v>184604.19742333796</v>
      </c>
      <c r="Q385" s="1">
        <f t="shared" si="61"/>
        <v>195702.17739276815</v>
      </c>
      <c r="R385" s="1">
        <f t="shared" si="62"/>
        <v>204678.68486031058</v>
      </c>
    </row>
    <row r="386" spans="7:18" x14ac:dyDescent="0.3">
      <c r="G386" s="20">
        <v>2600</v>
      </c>
      <c r="H386" s="1">
        <f t="shared" ref="H386:P386" si="81">H354-H$334</f>
        <v>200467.16555521727</v>
      </c>
      <c r="I386" s="1">
        <f t="shared" si="81"/>
        <v>200650.38620772914</v>
      </c>
      <c r="J386" s="1">
        <f t="shared" si="81"/>
        <v>201272.50139081874</v>
      </c>
      <c r="K386" s="1">
        <f t="shared" si="81"/>
        <v>201501.36834489406</v>
      </c>
      <c r="L386" s="1">
        <f t="shared" si="81"/>
        <v>201696.3842659572</v>
      </c>
      <c r="M386" s="1">
        <f t="shared" si="81"/>
        <v>203124.6165781907</v>
      </c>
      <c r="N386" s="1">
        <f t="shared" si="81"/>
        <v>203731.83560206552</v>
      </c>
      <c r="O386" s="1">
        <f t="shared" si="81"/>
        <v>204406.76404332073</v>
      </c>
      <c r="P386" s="1">
        <f t="shared" si="81"/>
        <v>201418.69358161968</v>
      </c>
      <c r="Q386" s="1">
        <f t="shared" si="61"/>
        <v>216325.65409906118</v>
      </c>
      <c r="R386" s="1">
        <f t="shared" si="62"/>
        <v>220742.1054353278</v>
      </c>
    </row>
    <row r="387" spans="7:18" x14ac:dyDescent="0.3">
      <c r="G387" s="20">
        <v>2800</v>
      </c>
      <c r="H387" s="1">
        <f t="shared" ref="H387:P387" si="82">H355-H$334</f>
        <v>223854.38141939096</v>
      </c>
      <c r="I387" s="1">
        <f t="shared" si="82"/>
        <v>223913.23094949083</v>
      </c>
      <c r="J387" s="1">
        <f t="shared" si="82"/>
        <v>224530.46872886448</v>
      </c>
      <c r="K387" s="1">
        <f t="shared" si="82"/>
        <v>224476.15486590905</v>
      </c>
      <c r="L387" s="1">
        <f t="shared" si="82"/>
        <v>224651.34508258814</v>
      </c>
      <c r="M387" s="1">
        <f t="shared" si="82"/>
        <v>225923.20772504489</v>
      </c>
      <c r="N387" s="1">
        <f t="shared" si="82"/>
        <v>226618.35609665309</v>
      </c>
      <c r="O387" s="1">
        <f t="shared" si="82"/>
        <v>227142.49333657441</v>
      </c>
      <c r="P387" s="1">
        <f t="shared" si="82"/>
        <v>224640.38489125011</v>
      </c>
      <c r="Q387" s="1">
        <f t="shared" si="61"/>
        <v>247634.43429858203</v>
      </c>
      <c r="R387" s="1">
        <f t="shared" si="62"/>
        <v>242448.27207353665</v>
      </c>
    </row>
    <row r="388" spans="7:18" x14ac:dyDescent="0.3">
      <c r="G388" s="20">
        <v>2950</v>
      </c>
      <c r="H388" s="1">
        <f t="shared" ref="H388:P388" si="83">H356-H$334</f>
        <v>242689.55470376968</v>
      </c>
      <c r="I388" s="1">
        <f t="shared" si="83"/>
        <v>242592.03996965539</v>
      </c>
      <c r="J388" s="1">
        <f t="shared" si="83"/>
        <v>243006.7876334654</v>
      </c>
      <c r="K388" s="1">
        <f t="shared" si="83"/>
        <v>242627.90333903162</v>
      </c>
      <c r="L388" s="1">
        <f t="shared" si="83"/>
        <v>242775.64827442687</v>
      </c>
      <c r="M388" s="1">
        <f t="shared" si="83"/>
        <v>243905.14626907266</v>
      </c>
      <c r="N388" s="1">
        <f t="shared" si="83"/>
        <v>244594.02928528044</v>
      </c>
      <c r="O388" s="1">
        <f t="shared" si="83"/>
        <v>244939.56349927944</v>
      </c>
      <c r="P388" s="1">
        <f t="shared" si="83"/>
        <v>242658.51677292032</v>
      </c>
      <c r="Q388" s="1">
        <f t="shared" si="61"/>
        <v>274419.65760598797</v>
      </c>
      <c r="R388" s="1">
        <f t="shared" si="62"/>
        <v>258942.85771747254</v>
      </c>
    </row>
    <row r="389" spans="7:18" x14ac:dyDescent="0.3">
      <c r="G389" s="20">
        <v>3100</v>
      </c>
      <c r="H389" s="1">
        <f t="shared" ref="H389:P389" si="84">H357-H$334</f>
        <v>262735.35251184064</v>
      </c>
      <c r="I389" s="1">
        <f t="shared" si="84"/>
        <v>262408.74810608034</v>
      </c>
      <c r="J389" s="1">
        <f t="shared" si="84"/>
        <v>262416.24921854527</v>
      </c>
      <c r="K389" s="1">
        <f t="shared" si="84"/>
        <v>261608.40711604457</v>
      </c>
      <c r="L389" s="1">
        <f t="shared" si="84"/>
        <v>261717.65229861339</v>
      </c>
      <c r="M389" s="1">
        <f t="shared" si="84"/>
        <v>262697.87969922222</v>
      </c>
      <c r="N389" s="1">
        <f t="shared" si="84"/>
        <v>263306.01316010597</v>
      </c>
      <c r="O389" s="1">
        <f t="shared" si="84"/>
        <v>263411.05455540773</v>
      </c>
      <c r="P389" s="1">
        <f t="shared" si="84"/>
        <v>261192.59405369425</v>
      </c>
      <c r="Q389" s="1">
        <f t="shared" si="61"/>
        <v>304376.51717449958</v>
      </c>
      <c r="R389" s="1">
        <f t="shared" si="62"/>
        <v>275620.85207630909</v>
      </c>
    </row>
    <row r="390" spans="7:18" x14ac:dyDescent="0.3">
      <c r="G390" s="20">
        <v>3300</v>
      </c>
      <c r="H390" s="1">
        <f t="shared" ref="H390:P390" si="85">H358-H$334</f>
        <v>291470.6387436068</v>
      </c>
      <c r="I390" s="1">
        <f t="shared" si="85"/>
        <v>290695.43534543138</v>
      </c>
      <c r="J390" s="1">
        <f t="shared" si="85"/>
        <v>289798.39486468525</v>
      </c>
      <c r="K390" s="1">
        <f t="shared" si="85"/>
        <v>288247.84257729637</v>
      </c>
      <c r="L390" s="1">
        <f t="shared" si="85"/>
        <v>288288.70213328948</v>
      </c>
      <c r="M390" s="1">
        <f t="shared" si="85"/>
        <v>289083.05238212488</v>
      </c>
      <c r="N390" s="1">
        <f t="shared" si="85"/>
        <v>289451.78782866482</v>
      </c>
      <c r="O390" s="1">
        <f t="shared" si="85"/>
        <v>289133.21253929165</v>
      </c>
      <c r="P390" s="1">
        <f t="shared" si="85"/>
        <v>286707.35633907182</v>
      </c>
      <c r="Q390" s="1">
        <f t="shared" si="61"/>
        <v>349695.25229425757</v>
      </c>
      <c r="R390" s="1">
        <f t="shared" si="62"/>
        <v>298142.44598608877</v>
      </c>
    </row>
    <row r="395" spans="7:18" ht="22.95" x14ac:dyDescent="0.45">
      <c r="L395" s="33" t="s">
        <v>105</v>
      </c>
    </row>
    <row r="396" spans="7:18" x14ac:dyDescent="0.3">
      <c r="G396" s="30" t="s">
        <v>2</v>
      </c>
      <c r="H396" s="31" t="s">
        <v>1</v>
      </c>
      <c r="I396" s="31" t="s">
        <v>6</v>
      </c>
      <c r="J396" s="31" t="s">
        <v>7</v>
      </c>
      <c r="K396" s="31" t="s">
        <v>8</v>
      </c>
      <c r="L396" s="31" t="s">
        <v>9</v>
      </c>
      <c r="M396" s="31" t="s">
        <v>10</v>
      </c>
      <c r="N396" s="31" t="s">
        <v>11</v>
      </c>
      <c r="O396" s="31" t="s">
        <v>12</v>
      </c>
      <c r="P396" s="31" t="s">
        <v>13</v>
      </c>
      <c r="Q396" s="8" t="s">
        <v>22</v>
      </c>
      <c r="R396" s="8" t="s">
        <v>53</v>
      </c>
    </row>
    <row r="397" spans="7:18" x14ac:dyDescent="0.3">
      <c r="G397" s="20">
        <v>300</v>
      </c>
      <c r="H397" s="1">
        <f>Feuil8!N35</f>
        <v>0</v>
      </c>
      <c r="I397" s="1">
        <f>Feuil8!O35</f>
        <v>0</v>
      </c>
      <c r="J397" s="1">
        <f>Feuil8!P35</f>
        <v>0</v>
      </c>
      <c r="K397" s="1">
        <f>Feuil8!Q35</f>
        <v>0</v>
      </c>
      <c r="L397" s="1">
        <f>Feuil8!R35</f>
        <v>0</v>
      </c>
      <c r="M397" s="1">
        <f>Feuil8!S35</f>
        <v>0</v>
      </c>
      <c r="N397" s="1">
        <f>Feuil8!T35</f>
        <v>0</v>
      </c>
      <c r="O397" s="1">
        <f>Feuil8!U35</f>
        <v>0</v>
      </c>
      <c r="P397" s="1">
        <f>Feuil8!V35</f>
        <v>0</v>
      </c>
      <c r="Q397" s="1">
        <f>81.613*548.68*((1/(EXP(548.68/G397)-1))-(1/(EXP(548.68/298.15)-1)))+(0.002285*((POWER(G397,2))-(POWER(298.15,2)))+(23600000*EXP(-18531.7/G397)))</f>
        <v>117.44054793826257</v>
      </c>
      <c r="R397" s="1">
        <f>87.394*587.41*((1/(EXP(587.41/G397)-1))-(1/(EXP(587.41/298.15)-1)))+(0.003978*((POWER(G397,2))-(POWER(298.15,2))))</f>
        <v>122.7800393256279</v>
      </c>
    </row>
    <row r="398" spans="7:18" x14ac:dyDescent="0.3">
      <c r="G398" s="20">
        <v>400</v>
      </c>
      <c r="H398" s="1">
        <f>Feuil8!N36</f>
        <v>7613.6979518588632</v>
      </c>
      <c r="I398" s="1">
        <f>Feuil8!O36</f>
        <v>7655.4177953717299</v>
      </c>
      <c r="J398" s="1">
        <f>Feuil8!P36</f>
        <v>7653.9111000252888</v>
      </c>
      <c r="K398" s="1">
        <f>Feuil8!Q36</f>
        <v>7655.0468721389771</v>
      </c>
      <c r="L398" s="1">
        <f>Feuil8!R36</f>
        <v>7690.7443678705022</v>
      </c>
      <c r="M398" s="1">
        <f>Feuil8!S36</f>
        <v>7649.7929217298515</v>
      </c>
      <c r="N398" s="1">
        <f>Feuil8!T36</f>
        <v>7609.1580109391361</v>
      </c>
      <c r="O398" s="1">
        <f>Feuil8!U36</f>
        <v>7630.8689825828187</v>
      </c>
      <c r="P398" s="1">
        <f>Feuil8!V36</f>
        <v>7642.7959585818462</v>
      </c>
      <c r="Q398" s="1">
        <f t="shared" ref="Q398:Q421" si="86">81.613*548.68*((1/(EXP(548.68/G398)-1))-(1/(EXP(548.68/298.15)-1)))+(0.002285*((POWER(G398,2))-(POWER(298.15,2)))+(23600000*EXP(-18531.7/G398)))</f>
        <v>6931.3410066741289</v>
      </c>
      <c r="R398" s="1">
        <f t="shared" ref="R398:R421" si="87">87.394*587.41*((1/(EXP(587.41/G398)-1))-(1/(EXP(587.41/298.15)-1)))+(0.003978*((POWER(G398,2))-(POWER(298.15,2))))</f>
        <v>7322.3686673564371</v>
      </c>
    </row>
    <row r="399" spans="7:18" x14ac:dyDescent="0.3">
      <c r="G399" s="20">
        <v>500</v>
      </c>
      <c r="H399" s="1">
        <f>Feuil8!N37</f>
        <v>15293.471256403252</v>
      </c>
      <c r="I399" s="1">
        <f>Feuil8!O37</f>
        <v>15317.105221527163</v>
      </c>
      <c r="J399" s="1">
        <f>Feuil8!P37</f>
        <v>15308.678469168954</v>
      </c>
      <c r="K399" s="1">
        <f>Feuil8!Q37</f>
        <v>15326.986876158044</v>
      </c>
      <c r="L399" s="1">
        <f>Feuil8!R37</f>
        <v>15353.676076285075</v>
      </c>
      <c r="M399" s="1">
        <f>Feuil8!S37</f>
        <v>15289.958980201744</v>
      </c>
      <c r="N399" s="1">
        <f>Feuil8!T37</f>
        <v>15291.573851507157</v>
      </c>
      <c r="O399" s="1">
        <f>Feuil8!U37</f>
        <v>15317.232267716434</v>
      </c>
      <c r="P399" s="1">
        <f>Feuil8!V37</f>
        <v>15346.678314484656</v>
      </c>
      <c r="Q399" s="1">
        <f t="shared" si="86"/>
        <v>14348.3109211762</v>
      </c>
      <c r="R399" s="1">
        <f t="shared" si="87"/>
        <v>15266.180076471504</v>
      </c>
    </row>
    <row r="400" spans="7:18" x14ac:dyDescent="0.3">
      <c r="G400" s="20">
        <v>600</v>
      </c>
      <c r="H400" s="1">
        <f>Feuil8!N38</f>
        <v>22999.495740926825</v>
      </c>
      <c r="I400" s="1">
        <f>Feuil8!O38</f>
        <v>23064.360389221925</v>
      </c>
      <c r="J400" s="1">
        <f>Feuil8!P38</f>
        <v>23035.155181710608</v>
      </c>
      <c r="K400" s="1">
        <f>Feuil8!Q38</f>
        <v>23026.814007439651</v>
      </c>
      <c r="L400" s="1">
        <f>Feuil8!R38</f>
        <v>23075.647197541781</v>
      </c>
      <c r="M400" s="1">
        <f>Feuil8!S38</f>
        <v>23025.513275526464</v>
      </c>
      <c r="N400" s="1">
        <f>Feuil8!T38</f>
        <v>23019.531577502377</v>
      </c>
      <c r="O400" s="1">
        <f>Feuil8!U38</f>
        <v>23010.748491769657</v>
      </c>
      <c r="P400" s="1">
        <f>Feuil8!V38</f>
        <v>23033.727735155728</v>
      </c>
      <c r="Q400" s="1">
        <f t="shared" si="86"/>
        <v>22111.737155723495</v>
      </c>
      <c r="R400" s="1">
        <f t="shared" si="87"/>
        <v>23652.037249699039</v>
      </c>
    </row>
    <row r="401" spans="7:18" x14ac:dyDescent="0.3">
      <c r="G401" s="20">
        <v>700</v>
      </c>
      <c r="H401" s="1">
        <f>Feuil8!N39</f>
        <v>30790.207442420069</v>
      </c>
      <c r="I401" s="1">
        <f>Feuil8!O39</f>
        <v>30840.312959245406</v>
      </c>
      <c r="J401" s="1">
        <f>Feuil8!P39</f>
        <v>30799.479053509887</v>
      </c>
      <c r="K401" s="1">
        <f>Feuil8!Q39</f>
        <v>30817.850011424627</v>
      </c>
      <c r="L401" s="1">
        <f>Feuil8!R39</f>
        <v>30862.39990660781</v>
      </c>
      <c r="M401" s="1">
        <f>Feuil8!S39</f>
        <v>30833.8229581872</v>
      </c>
      <c r="N401" s="1">
        <f>Feuil8!T39</f>
        <v>30785.756035117432</v>
      </c>
      <c r="O401" s="1">
        <f>Feuil8!U39</f>
        <v>30800.862591343466</v>
      </c>
      <c r="P401" s="1">
        <f>Feuil8!V39</f>
        <v>30829.865007700864</v>
      </c>
      <c r="Q401" s="1">
        <f t="shared" si="86"/>
        <v>30099.709624701354</v>
      </c>
      <c r="R401" s="1">
        <f t="shared" si="87"/>
        <v>32334.232537795833</v>
      </c>
    </row>
    <row r="402" spans="7:18" x14ac:dyDescent="0.3">
      <c r="G402" s="20">
        <v>800</v>
      </c>
      <c r="H402" s="1">
        <f>Feuil8!N40</f>
        <v>38607.762384161819</v>
      </c>
      <c r="I402" s="1">
        <f>Feuil8!O40</f>
        <v>38607.762384161819</v>
      </c>
      <c r="J402" s="1">
        <f>Feuil8!P40</f>
        <v>38607.762384161819</v>
      </c>
      <c r="K402" s="1">
        <f>Feuil8!Q40</f>
        <v>38607.762384162284</v>
      </c>
      <c r="L402" s="1">
        <f>Feuil8!R40</f>
        <v>38607.762384161819</v>
      </c>
      <c r="M402" s="1">
        <f>Feuil8!S40</f>
        <v>38607.762384161819</v>
      </c>
      <c r="N402" s="1">
        <f>Feuil8!T40</f>
        <v>38607.762384162284</v>
      </c>
      <c r="O402" s="1">
        <f>Feuil8!U40</f>
        <v>38607.762384161819</v>
      </c>
      <c r="P402" s="1">
        <f>Feuil8!V40</f>
        <v>38607.762384161819</v>
      </c>
      <c r="Q402" s="1">
        <f t="shared" si="86"/>
        <v>38247.819692392848</v>
      </c>
      <c r="R402" s="1">
        <f t="shared" si="87"/>
        <v>41235.162728636074</v>
      </c>
    </row>
    <row r="403" spans="7:18" x14ac:dyDescent="0.3">
      <c r="G403" s="20">
        <v>900</v>
      </c>
      <c r="H403" s="1">
        <f>Feuil8!N41</f>
        <v>46523.326463137288</v>
      </c>
      <c r="I403" s="1">
        <f>Feuil8!O41</f>
        <v>46531.624865955673</v>
      </c>
      <c r="J403" s="1">
        <f>Feuil8!P41</f>
        <v>46515.070342560764</v>
      </c>
      <c r="K403" s="1">
        <f>Feuil8!Q41</f>
        <v>46524.60044888733</v>
      </c>
      <c r="L403" s="1">
        <f>Feuil8!R41</f>
        <v>46582.385157599114</v>
      </c>
      <c r="M403" s="1">
        <f>Feuil8!S41</f>
        <v>46540.180768302642</v>
      </c>
      <c r="N403" s="1">
        <f>Feuil8!T41</f>
        <v>46493.364863744006</v>
      </c>
      <c r="O403" s="1">
        <f>Feuil8!U41</f>
        <v>46779.984779114835</v>
      </c>
      <c r="P403" s="1">
        <f>Feuil8!V41</f>
        <v>46508.254855509847</v>
      </c>
      <c r="Q403" s="1">
        <f t="shared" si="86"/>
        <v>46519.098605114857</v>
      </c>
      <c r="R403" s="1">
        <f t="shared" si="87"/>
        <v>50310.045866058506</v>
      </c>
    </row>
    <row r="404" spans="7:18" x14ac:dyDescent="0.3">
      <c r="G404" s="20">
        <v>1000</v>
      </c>
      <c r="H404" s="1">
        <f>Feuil8!N42</f>
        <v>54452.455664345529</v>
      </c>
      <c r="I404" s="1">
        <f>Feuil8!O42</f>
        <v>54534.166720380541</v>
      </c>
      <c r="J404" s="1">
        <f>Feuil8!P42</f>
        <v>54471.613208642229</v>
      </c>
      <c r="K404" s="1">
        <f>Feuil8!Q42</f>
        <v>54467.293577724136</v>
      </c>
      <c r="L404" s="1">
        <f>Feuil8!R42</f>
        <v>54728.58435465768</v>
      </c>
      <c r="M404" s="1">
        <f>Feuil8!S42</f>
        <v>54490.450257709716</v>
      </c>
      <c r="N404" s="1">
        <f>Feuil8!T42</f>
        <v>54447.552928057034</v>
      </c>
      <c r="O404" s="1">
        <f>Feuil8!U42</f>
        <v>54457.410980466753</v>
      </c>
      <c r="P404" s="1">
        <f>Feuil8!V42</f>
        <v>54451.065387622919</v>
      </c>
      <c r="Q404" s="1">
        <f t="shared" si="86"/>
        <v>54891.005311059322</v>
      </c>
      <c r="R404" s="1">
        <f t="shared" si="87"/>
        <v>59531.340732345583</v>
      </c>
    </row>
    <row r="405" spans="7:18" x14ac:dyDescent="0.3">
      <c r="G405" s="20">
        <v>1100</v>
      </c>
      <c r="H405" s="1">
        <f>Feuil8!N43</f>
        <v>62465.456033526454</v>
      </c>
      <c r="I405" s="1">
        <f>Feuil8!O43</f>
        <v>62506.462796486448</v>
      </c>
      <c r="J405" s="1">
        <f>Feuil8!P43</f>
        <v>62434.63538829051</v>
      </c>
      <c r="K405" s="1">
        <f>Feuil8!Q43</f>
        <v>62494.069585360121</v>
      </c>
      <c r="L405" s="1">
        <f>Feuil8!R43</f>
        <v>62513.790612379089</v>
      </c>
      <c r="M405" s="1">
        <f>Feuil8!S43</f>
        <v>62482.586525085382</v>
      </c>
      <c r="N405" s="1">
        <f>Feuil8!T43</f>
        <v>62504.583374909125</v>
      </c>
      <c r="O405" s="1">
        <f>Feuil8!U43</f>
        <v>62480.354059847072</v>
      </c>
      <c r="P405" s="1">
        <f>Feuil8!V43</f>
        <v>62482.87337663956</v>
      </c>
      <c r="Q405" s="1">
        <f t="shared" si="86"/>
        <v>63349.476667843803</v>
      </c>
      <c r="R405" s="1">
        <f t="shared" si="87"/>
        <v>68881.22052947538</v>
      </c>
    </row>
    <row r="406" spans="7:18" x14ac:dyDescent="0.3">
      <c r="G406" s="20">
        <v>1200</v>
      </c>
      <c r="H406" s="1">
        <f>Feuil8!N44</f>
        <v>70493.945936521515</v>
      </c>
      <c r="I406" s="1">
        <f>Feuil8!O44</f>
        <v>70594.536786537617</v>
      </c>
      <c r="J406" s="1">
        <f>Feuil8!P44</f>
        <v>70535.683402627707</v>
      </c>
      <c r="K406" s="1">
        <f>Feuil8!Q44</f>
        <v>70583.839186654892</v>
      </c>
      <c r="L406" s="1">
        <f>Feuil8!R44</f>
        <v>70623.546677876264</v>
      </c>
      <c r="M406" s="1">
        <f>Feuil8!S44</f>
        <v>70631.724653323181</v>
      </c>
      <c r="N406" s="1">
        <f>Feuil8!T44</f>
        <v>70557.292996285949</v>
      </c>
      <c r="O406" s="1">
        <f>Feuil8!U44</f>
        <v>70560.924825795926</v>
      </c>
      <c r="P406" s="1">
        <f>Feuil8!V44</f>
        <v>70521.420506144408</v>
      </c>
      <c r="Q406" s="1">
        <f t="shared" si="86"/>
        <v>71886.469610267915</v>
      </c>
      <c r="R406" s="1">
        <f t="shared" si="87"/>
        <v>78347.654611829508</v>
      </c>
    </row>
    <row r="407" spans="7:18" x14ac:dyDescent="0.3">
      <c r="G407" s="20">
        <v>1300</v>
      </c>
      <c r="H407" s="1">
        <f>Feuil8!N45</f>
        <v>78615.532850626856</v>
      </c>
      <c r="I407" s="1">
        <f>Feuil8!O45</f>
        <v>78715.533427934162</v>
      </c>
      <c r="J407" s="1">
        <f>Feuil8!P45</f>
        <v>78615.532850626856</v>
      </c>
      <c r="K407" s="1">
        <f>Feuil8!Q45</f>
        <v>78715.533427934628</v>
      </c>
      <c r="L407" s="1">
        <f>Feuil8!R45</f>
        <v>78715.533427934162</v>
      </c>
      <c r="M407" s="1">
        <f>Feuil8!S45</f>
        <v>78715.533427934162</v>
      </c>
      <c r="N407" s="1">
        <f>Feuil8!T45</f>
        <v>78715.533427934162</v>
      </c>
      <c r="O407" s="1">
        <f>Feuil8!U45</f>
        <v>78615.532850626856</v>
      </c>
      <c r="P407" s="1">
        <f>Feuil8!V45</f>
        <v>78715.533427934162</v>
      </c>
      <c r="Q407" s="1">
        <f t="shared" si="86"/>
        <v>80499.600825326532</v>
      </c>
      <c r="R407" s="1">
        <f t="shared" si="87"/>
        <v>87922.238066133708</v>
      </c>
    </row>
    <row r="408" spans="7:18" x14ac:dyDescent="0.3">
      <c r="G408" s="20">
        <v>1400</v>
      </c>
      <c r="H408" s="1">
        <f>Feuil8!N46</f>
        <v>86914.18879928859</v>
      </c>
      <c r="I408" s="1">
        <f>Feuil8!O46</f>
        <v>86890.517905207351</v>
      </c>
      <c r="J408" s="1">
        <f>Feuil8!P46</f>
        <v>86914.661900954787</v>
      </c>
      <c r="K408" s="1">
        <f>Feuil8!Q46</f>
        <v>86940.095339526888</v>
      </c>
      <c r="L408" s="1">
        <f>Feuil8!R46</f>
        <v>86949.887128852773</v>
      </c>
      <c r="M408" s="1">
        <f>Feuil8!S46</f>
        <v>86899.486643662211</v>
      </c>
      <c r="N408" s="1">
        <f>Feuil8!T46</f>
        <v>84672.674750740174</v>
      </c>
      <c r="O408" s="1">
        <f>Feuil8!U46</f>
        <v>87009.719780280255</v>
      </c>
      <c r="P408" s="1">
        <f>Feuil8!V46</f>
        <v>86983.701440182514</v>
      </c>
      <c r="Q408" s="1">
        <f t="shared" si="86"/>
        <v>89193.164904009202</v>
      </c>
      <c r="R408" s="1">
        <f t="shared" si="87"/>
        <v>97598.925567149592</v>
      </c>
    </row>
    <row r="409" spans="7:18" x14ac:dyDescent="0.3">
      <c r="G409" s="20">
        <v>1500</v>
      </c>
      <c r="H409" s="1">
        <f>Feuil8!N47</f>
        <v>95251.433920192532</v>
      </c>
      <c r="I409" s="1">
        <f>Feuil8!O47</f>
        <v>95217.668269046117</v>
      </c>
      <c r="J409" s="1">
        <f>Feuil8!P47</f>
        <v>95162.575639246032</v>
      </c>
      <c r="K409" s="1">
        <f>Feuil8!Q47</f>
        <v>95272.977292792406</v>
      </c>
      <c r="L409" s="1">
        <f>Feuil8!R47</f>
        <v>95275.942370334174</v>
      </c>
      <c r="M409" s="1">
        <f>Feuil8!S47</f>
        <v>95364.755225095432</v>
      </c>
      <c r="N409" s="1">
        <f>Feuil8!T47</f>
        <v>94043.087944139726</v>
      </c>
      <c r="O409" s="1">
        <f>Feuil8!U47</f>
        <v>95296.987673975062</v>
      </c>
      <c r="P409" s="1">
        <f>Feuil8!V47</f>
        <v>95209.423072402831</v>
      </c>
      <c r="Q409" s="1">
        <f t="shared" si="86"/>
        <v>97979.948589849373</v>
      </c>
      <c r="R409" s="1">
        <f t="shared" si="87"/>
        <v>107373.25975886565</v>
      </c>
    </row>
    <row r="410" spans="7:18" x14ac:dyDescent="0.3">
      <c r="G410" s="20">
        <v>1600</v>
      </c>
      <c r="H410" s="1">
        <f>Feuil8!N48</f>
        <v>103641.96665575355</v>
      </c>
      <c r="I410" s="1">
        <f>Feuil8!O48</f>
        <v>103617.04955477035</v>
      </c>
      <c r="J410" s="1">
        <f>Feuil8!P48</f>
        <v>103596.08470996236</v>
      </c>
      <c r="K410" s="1">
        <f>Feuil8!Q48</f>
        <v>103716.98529578559</v>
      </c>
      <c r="L410" s="1">
        <f>Feuil8!R48</f>
        <v>103738.85422535567</v>
      </c>
      <c r="M410" s="1">
        <f>Feuil8!S48</f>
        <v>103689.01092456467</v>
      </c>
      <c r="N410" s="1">
        <f>Feuil8!T48</f>
        <v>102778.28012888692</v>
      </c>
      <c r="O410" s="1">
        <f>Feuil8!U48</f>
        <v>103809.62559018238</v>
      </c>
      <c r="P410" s="1">
        <f>Feuil8!V48</f>
        <v>103786.62509166403</v>
      </c>
      <c r="Q410" s="1">
        <f t="shared" si="86"/>
        <v>106883.27379530021</v>
      </c>
      <c r="R410" s="1">
        <f t="shared" si="87"/>
        <v>117241.88314285698</v>
      </c>
    </row>
    <row r="411" spans="7:18" x14ac:dyDescent="0.3">
      <c r="G411" s="20">
        <v>1700</v>
      </c>
      <c r="H411" s="1">
        <f>Feuil8!N49</f>
        <v>112032.54365812195</v>
      </c>
      <c r="I411" s="1">
        <f>Feuil8!O49</f>
        <v>112179.02764106914</v>
      </c>
      <c r="J411" s="1">
        <f>Feuil8!P49</f>
        <v>112175.69445869559</v>
      </c>
      <c r="K411" s="1">
        <f>Feuil8!Q49</f>
        <v>112063.33301984379</v>
      </c>
      <c r="L411" s="1">
        <f>Feuil8!R49</f>
        <v>112207.01650883816</v>
      </c>
      <c r="M411" s="1">
        <f>Feuil8!S49</f>
        <v>112192.71175698983</v>
      </c>
      <c r="N411" s="1">
        <f>Feuil8!T49</f>
        <v>112302.15480076289</v>
      </c>
      <c r="O411" s="1">
        <f>Feuil8!U49</f>
        <v>112221.14271778939</v>
      </c>
      <c r="P411" s="1">
        <f>Feuil8!V49</f>
        <v>112191.28278854024</v>
      </c>
      <c r="Q411" s="1">
        <f t="shared" si="86"/>
        <v>115938.76368254441</v>
      </c>
      <c r="R411" s="1">
        <f t="shared" si="87"/>
        <v>127202.21921735205</v>
      </c>
    </row>
    <row r="412" spans="7:18" x14ac:dyDescent="0.3">
      <c r="G412" s="20">
        <v>1800</v>
      </c>
      <c r="H412" s="1">
        <f>Feuil8!N50</f>
        <v>120623.31486323848</v>
      </c>
      <c r="I412" s="1">
        <f>Feuil8!O50</f>
        <v>120723.31544054579</v>
      </c>
      <c r="J412" s="1">
        <f>Feuil8!P50</f>
        <v>120723.31544054579</v>
      </c>
      <c r="K412" s="1">
        <f>Feuil8!Q50</f>
        <v>120748.31558487285</v>
      </c>
      <c r="L412" s="1">
        <f>Feuil8!R50</f>
        <v>120898.31645083381</v>
      </c>
      <c r="M412" s="1">
        <f>Feuil8!S50</f>
        <v>120873.31630650675</v>
      </c>
      <c r="N412" s="1">
        <f>Feuil8!T50</f>
        <v>120823.31601785356</v>
      </c>
      <c r="O412" s="1">
        <f>Feuil8!U50</f>
        <v>120923.3165951604</v>
      </c>
      <c r="P412" s="1">
        <f>Feuil8!V50</f>
        <v>120923.31659516087</v>
      </c>
      <c r="Q412" s="1">
        <f t="shared" si="86"/>
        <v>125195.46189655094</v>
      </c>
      <c r="R412" s="1">
        <f t="shared" si="87"/>
        <v>137252.25826718015</v>
      </c>
    </row>
    <row r="413" spans="7:18" x14ac:dyDescent="0.3">
      <c r="G413" s="20">
        <v>2000</v>
      </c>
      <c r="H413" s="1">
        <f>Feuil8!N51</f>
        <v>138206.4321712805</v>
      </c>
      <c r="I413" s="1">
        <f>Feuil8!O51</f>
        <v>138306.4327485878</v>
      </c>
      <c r="J413" s="1">
        <f>Feuil8!P51</f>
        <v>138306.4327485878</v>
      </c>
      <c r="K413" s="1">
        <f>Feuil8!Q51</f>
        <v>138431.43347022217</v>
      </c>
      <c r="L413" s="1">
        <f>Feuil8!R51</f>
        <v>138556.43419185653</v>
      </c>
      <c r="M413" s="1">
        <f>Feuil8!S51</f>
        <v>138556.43419185607</v>
      </c>
      <c r="N413" s="1">
        <f>Feuil8!T51</f>
        <v>138781.43549079821</v>
      </c>
      <c r="O413" s="1">
        <f>Feuil8!U51</f>
        <v>138956.43650108576</v>
      </c>
      <c r="P413" s="1">
        <f>Feuil8!V51</f>
        <v>138606.43448051019</v>
      </c>
      <c r="Q413" s="1">
        <f t="shared" si="86"/>
        <v>144576.54700863105</v>
      </c>
      <c r="R413" s="1">
        <f t="shared" si="87"/>
        <v>157615.39915952864</v>
      </c>
    </row>
    <row r="414" spans="7:18" x14ac:dyDescent="0.3">
      <c r="G414" s="20">
        <v>2150</v>
      </c>
      <c r="H414" s="1">
        <f>Feuil8!N52</f>
        <v>152118.77433779091</v>
      </c>
      <c r="I414" s="1">
        <f>Feuil8!O52</f>
        <v>151918.77318317583</v>
      </c>
      <c r="J414" s="1">
        <f>Feuil8!P52</f>
        <v>151968.77347182948</v>
      </c>
      <c r="K414" s="1">
        <f>Feuil8!Q52</f>
        <v>152018.7737604836</v>
      </c>
      <c r="L414" s="1">
        <f>Feuil8!R52</f>
        <v>152218.77491509821</v>
      </c>
      <c r="M414" s="1">
        <f>Feuil8!S52</f>
        <v>152818.77837894205</v>
      </c>
      <c r="N414" s="1">
        <f>Feuil8!T52</f>
        <v>153118.78011086443</v>
      </c>
      <c r="O414" s="1">
        <f>Feuil8!U52</f>
        <v>152918.77895624936</v>
      </c>
      <c r="P414" s="1">
        <f>Feuil8!V52</f>
        <v>152518.77664702013</v>
      </c>
      <c r="Q414" s="1">
        <f t="shared" si="86"/>
        <v>160198.60712930447</v>
      </c>
      <c r="R414" s="1">
        <f t="shared" si="87"/>
        <v>173113.49448063091</v>
      </c>
    </row>
    <row r="415" spans="7:18" x14ac:dyDescent="0.3">
      <c r="G415" s="20">
        <v>2300</v>
      </c>
      <c r="H415" s="1">
        <f>Feuil8!N53</f>
        <v>166231.117658915</v>
      </c>
      <c r="I415" s="1">
        <f>Feuil8!O53</f>
        <v>166431.11881352961</v>
      </c>
      <c r="J415" s="1">
        <f>Feuil8!P53</f>
        <v>167356.12415362243</v>
      </c>
      <c r="K415" s="1">
        <f>Feuil8!Q53</f>
        <v>167106.12271035463</v>
      </c>
      <c r="L415" s="1">
        <f>Feuil8!R53</f>
        <v>167031.12227737391</v>
      </c>
      <c r="M415" s="1">
        <f>Feuil8!S53</f>
        <v>168181.1289164084</v>
      </c>
      <c r="N415" s="1">
        <f>Feuil8!T53</f>
        <v>168931.13324621366</v>
      </c>
      <c r="O415" s="1">
        <f>Feuil8!U53</f>
        <v>169556.13685438409</v>
      </c>
      <c r="P415" s="1">
        <f>Feuil8!V53</f>
        <v>170706.14349341905</v>
      </c>
      <c r="Q415" s="1">
        <f t="shared" si="86"/>
        <v>177118.76169415528</v>
      </c>
      <c r="R415" s="1">
        <f t="shared" si="87"/>
        <v>188801.9482369411</v>
      </c>
    </row>
    <row r="416" spans="7:18" x14ac:dyDescent="0.3">
      <c r="G416" s="20">
        <v>2450</v>
      </c>
      <c r="H416" s="1">
        <f>Feuil8!N54</f>
        <v>181718.46891801571</v>
      </c>
      <c r="I416" s="1">
        <f>Feuil8!O54</f>
        <v>182818.47526839655</v>
      </c>
      <c r="J416" s="1">
        <f>Feuil8!P54</f>
        <v>183293.47801060649</v>
      </c>
      <c r="K416" s="1">
        <f>Feuil8!Q54</f>
        <v>184793.48667021701</v>
      </c>
      <c r="L416" s="1">
        <f>Feuil8!R54</f>
        <v>185318.48970108014</v>
      </c>
      <c r="M416" s="1">
        <f>Feuil8!S54</f>
        <v>188168.50615433976</v>
      </c>
      <c r="N416" s="1">
        <f>Feuil8!T54</f>
        <v>190343.51871077484</v>
      </c>
      <c r="O416" s="1">
        <f>Feuil8!U54</f>
        <v>191768.52693740418</v>
      </c>
      <c r="P416" s="1">
        <f>Feuil8!V54</f>
        <v>192818.53299913136</v>
      </c>
      <c r="Q416" s="1">
        <f t="shared" si="86"/>
        <v>195702.17739276815</v>
      </c>
      <c r="R416" s="1">
        <f t="shared" si="87"/>
        <v>204678.68486031058</v>
      </c>
    </row>
    <row r="417" spans="7:18" x14ac:dyDescent="0.3">
      <c r="G417" s="20">
        <v>2600</v>
      </c>
      <c r="H417" s="1">
        <f>Feuil8!N55</f>
        <v>202080.84832084924</v>
      </c>
      <c r="I417" s="1">
        <f>Feuil8!O55</f>
        <v>203905.85885670828</v>
      </c>
      <c r="J417" s="1">
        <f>Feuil8!P55</f>
        <v>205555.8683822793</v>
      </c>
      <c r="K417" s="1">
        <f>Feuil8!Q55</f>
        <v>206880.87603160227</v>
      </c>
      <c r="L417" s="1">
        <f>Feuil8!R55</f>
        <v>207405.87906246539</v>
      </c>
      <c r="M417" s="1">
        <f>Feuil8!S55</f>
        <v>208530.88555717329</v>
      </c>
      <c r="N417" s="1">
        <f>Feuil8!T55</f>
        <v>209330.8901756322</v>
      </c>
      <c r="O417" s="1">
        <f>Feuil8!U55</f>
        <v>209805.89291784167</v>
      </c>
      <c r="P417" s="1">
        <f>Feuil8!V55</f>
        <v>210705.89811360789</v>
      </c>
      <c r="Q417" s="1">
        <f t="shared" si="86"/>
        <v>216325.65409906118</v>
      </c>
      <c r="R417" s="1">
        <f t="shared" si="87"/>
        <v>220742.1054353278</v>
      </c>
    </row>
    <row r="418" spans="7:18" x14ac:dyDescent="0.3">
      <c r="G418" s="20">
        <v>2800</v>
      </c>
      <c r="H418" s="1">
        <f>Feuil8!N56</f>
        <v>229289.02119472343</v>
      </c>
      <c r="I418" s="1">
        <f>Feuil8!O56</f>
        <v>230339.02725645062</v>
      </c>
      <c r="J418" s="1">
        <f>Feuil8!P56</f>
        <v>231564.03432846535</v>
      </c>
      <c r="K418" s="1">
        <f>Feuil8!Q56</f>
        <v>231264.0325965439</v>
      </c>
      <c r="L418" s="1">
        <f>Feuil8!R56</f>
        <v>231539.03418413876</v>
      </c>
      <c r="M418" s="1">
        <f>Feuil8!S56</f>
        <v>231964.03663769504</v>
      </c>
      <c r="N418" s="1">
        <f>Feuil8!T56</f>
        <v>231714.03519442677</v>
      </c>
      <c r="O418" s="1">
        <f>Feuil8!U56</f>
        <v>231939.03649336798</v>
      </c>
      <c r="P418" s="1">
        <f>Feuil8!V56</f>
        <v>232164.03779230965</v>
      </c>
      <c r="Q418" s="1">
        <f t="shared" si="86"/>
        <v>247634.43429858203</v>
      </c>
      <c r="R418" s="1">
        <f t="shared" si="87"/>
        <v>242448.27207353665</v>
      </c>
    </row>
    <row r="419" spans="7:18" x14ac:dyDescent="0.3">
      <c r="G419" s="20">
        <v>2950</v>
      </c>
      <c r="H419" s="1">
        <f>Feuil8!N57</f>
        <v>247701.38934006402</v>
      </c>
      <c r="I419" s="1">
        <f>Feuil8!O57</f>
        <v>247876.39035035204</v>
      </c>
      <c r="J419" s="1">
        <f>Feuil8!P57</f>
        <v>247876.39035035204</v>
      </c>
      <c r="K419" s="1">
        <f>Feuil8!Q57</f>
        <v>247626.38890708378</v>
      </c>
      <c r="L419" s="1">
        <f>Feuil8!R57</f>
        <v>247901.3904946791</v>
      </c>
      <c r="M419" s="1">
        <f>Feuil8!S57</f>
        <v>247976.39092765935</v>
      </c>
      <c r="N419" s="1">
        <f>Feuil8!T57</f>
        <v>247826.39006169839</v>
      </c>
      <c r="O419" s="1">
        <f>Feuil8!U57</f>
        <v>247751.38962871768</v>
      </c>
      <c r="P419" s="1">
        <f>Feuil8!V57</f>
        <v>248001.39107198641</v>
      </c>
      <c r="Q419" s="1">
        <f t="shared" si="86"/>
        <v>274419.65760598797</v>
      </c>
      <c r="R419" s="1">
        <f t="shared" si="87"/>
        <v>258942.85771747254</v>
      </c>
    </row>
    <row r="420" spans="7:18" x14ac:dyDescent="0.3">
      <c r="G420" s="20">
        <v>3100</v>
      </c>
      <c r="H420" s="1">
        <f>Feuil8!N58</f>
        <v>264513.74824848678</v>
      </c>
      <c r="I420" s="1">
        <f>Feuil8!O58</f>
        <v>264788.7498360821</v>
      </c>
      <c r="J420" s="1">
        <f>Feuil8!P58</f>
        <v>264138.74608358415</v>
      </c>
      <c r="K420" s="1">
        <f>Feuil8!Q58</f>
        <v>264413.74767117947</v>
      </c>
      <c r="L420" s="1">
        <f>Feuil8!R58</f>
        <v>263913.74478464294</v>
      </c>
      <c r="M420" s="1">
        <f>Feuil8!S58</f>
        <v>264013.74536194978</v>
      </c>
      <c r="N420" s="1">
        <f>Feuil8!T58</f>
        <v>263863.74449598929</v>
      </c>
      <c r="O420" s="1">
        <f>Feuil8!U58</f>
        <v>263613.74305272056</v>
      </c>
      <c r="P420" s="1">
        <f>Feuil8!V58</f>
        <v>263588.74290839396</v>
      </c>
      <c r="Q420" s="1">
        <f t="shared" si="86"/>
        <v>304376.51717449958</v>
      </c>
      <c r="R420" s="1">
        <f t="shared" si="87"/>
        <v>275620.85207630909</v>
      </c>
    </row>
    <row r="421" spans="7:18" x14ac:dyDescent="0.3">
      <c r="G421" s="20">
        <v>3300</v>
      </c>
      <c r="H421" s="1">
        <f>Feuil8!N59</f>
        <v>286746.89240132039</v>
      </c>
      <c r="I421" s="1">
        <f>Feuil8!O59</f>
        <v>286671.89196833968</v>
      </c>
      <c r="J421" s="1">
        <f>Feuil8!P59</f>
        <v>287646.89759708662</v>
      </c>
      <c r="K421" s="1">
        <f>Feuil8!Q59</f>
        <v>286171.88908180315</v>
      </c>
      <c r="L421" s="1">
        <f>Feuil8!R59</f>
        <v>286071.88850449584</v>
      </c>
      <c r="M421" s="1">
        <f>Feuil8!S59</f>
        <v>285796.88691690052</v>
      </c>
      <c r="N421" s="1">
        <f>Feuil8!T59</f>
        <v>285871.88734988123</v>
      </c>
      <c r="O421" s="1">
        <f>Feuil8!U59</f>
        <v>286396.89038074482</v>
      </c>
      <c r="P421" s="1">
        <f>Feuil8!V59</f>
        <v>285246.88374171034</v>
      </c>
      <c r="Q421" s="1">
        <f t="shared" si="86"/>
        <v>349695.25229425757</v>
      </c>
      <c r="R421" s="1">
        <f t="shared" si="87"/>
        <v>298142.44598608877</v>
      </c>
    </row>
    <row r="425" spans="7:18" x14ac:dyDescent="0.3">
      <c r="H425">
        <v>0</v>
      </c>
      <c r="I425">
        <v>0.125</v>
      </c>
      <c r="J425">
        <v>0.25</v>
      </c>
      <c r="K425">
        <v>0.375</v>
      </c>
      <c r="L425">
        <v>0.5</v>
      </c>
      <c r="M425">
        <v>0.625</v>
      </c>
      <c r="N425">
        <v>0.75</v>
      </c>
      <c r="O425">
        <v>0.875</v>
      </c>
      <c r="P425">
        <v>1</v>
      </c>
    </row>
    <row r="426" spans="7:18" ht="22.95" x14ac:dyDescent="0.45">
      <c r="L426" s="33" t="s">
        <v>107</v>
      </c>
    </row>
    <row r="427" spans="7:18" x14ac:dyDescent="0.3">
      <c r="G427" s="30" t="s">
        <v>2</v>
      </c>
      <c r="H427" s="31" t="s">
        <v>1</v>
      </c>
      <c r="I427" s="31" t="s">
        <v>6</v>
      </c>
      <c r="J427" s="31" t="s">
        <v>7</v>
      </c>
      <c r="K427" s="31" t="s">
        <v>8</v>
      </c>
      <c r="L427" s="31" t="s">
        <v>9</v>
      </c>
      <c r="M427" s="31" t="s">
        <v>10</v>
      </c>
      <c r="N427" s="31" t="s">
        <v>11</v>
      </c>
      <c r="O427" s="31" t="s">
        <v>12</v>
      </c>
      <c r="P427" s="31" t="s">
        <v>13</v>
      </c>
      <c r="Q427" s="8"/>
      <c r="R427" s="8"/>
    </row>
    <row r="428" spans="7:18" x14ac:dyDescent="0.3">
      <c r="G428" s="20">
        <v>300</v>
      </c>
      <c r="H428" s="1">
        <f>(H397-H366)/100</f>
        <v>0</v>
      </c>
      <c r="I428" s="1">
        <f t="shared" ref="I428:P428" si="88">(I397-I366)/100</f>
        <v>0</v>
      </c>
      <c r="J428" s="1">
        <f t="shared" si="88"/>
        <v>0</v>
      </c>
      <c r="K428" s="1">
        <f t="shared" si="88"/>
        <v>0</v>
      </c>
      <c r="L428" s="1">
        <f t="shared" si="88"/>
        <v>0</v>
      </c>
      <c r="M428" s="1">
        <f t="shared" si="88"/>
        <v>0</v>
      </c>
      <c r="N428" s="1">
        <f t="shared" si="88"/>
        <v>0</v>
      </c>
      <c r="O428" s="1">
        <f t="shared" si="88"/>
        <v>0</v>
      </c>
      <c r="P428" s="1">
        <f t="shared" si="88"/>
        <v>0</v>
      </c>
      <c r="Q428" s="1"/>
      <c r="R428" s="1"/>
    </row>
    <row r="429" spans="7:18" x14ac:dyDescent="0.3">
      <c r="G429" s="20">
        <v>400</v>
      </c>
      <c r="H429" s="1">
        <f t="shared" ref="H429:P429" si="89">(H398-H367)/100</f>
        <v>5.5575299917287069</v>
      </c>
      <c r="I429" s="1">
        <f t="shared" si="89"/>
        <v>9.0696078360660426</v>
      </c>
      <c r="J429" s="1">
        <f t="shared" si="89"/>
        <v>4.71613766601281</v>
      </c>
      <c r="K429" s="1">
        <f t="shared" si="89"/>
        <v>5.2807990901347148</v>
      </c>
      <c r="L429" s="1">
        <f t="shared" si="89"/>
        <v>5.6528395193282543</v>
      </c>
      <c r="M429" s="1">
        <f t="shared" si="89"/>
        <v>8.4890291750193505</v>
      </c>
      <c r="N429" s="1">
        <f t="shared" si="89"/>
        <v>8.0715174751885481</v>
      </c>
      <c r="O429" s="1">
        <f t="shared" si="89"/>
        <v>7.9243313642464273</v>
      </c>
      <c r="P429" s="1">
        <f t="shared" si="89"/>
        <v>13.452512151005067</v>
      </c>
      <c r="Q429" s="1"/>
      <c r="R429" s="1"/>
    </row>
    <row r="430" spans="7:18" x14ac:dyDescent="0.3">
      <c r="G430" s="20">
        <v>500</v>
      </c>
      <c r="H430" s="1">
        <f t="shared" ref="H430:P430" si="90">(H399-H368)/100</f>
        <v>8.378894049054125</v>
      </c>
      <c r="I430" s="1">
        <f t="shared" si="90"/>
        <v>12.758344506965113</v>
      </c>
      <c r="J430" s="1">
        <f t="shared" si="90"/>
        <v>7.746076582450514</v>
      </c>
      <c r="K430" s="1">
        <f t="shared" si="90"/>
        <v>8.9749011772884106</v>
      </c>
      <c r="L430" s="1">
        <f t="shared" si="90"/>
        <v>9.2703977463406417</v>
      </c>
      <c r="M430" s="1">
        <f t="shared" si="90"/>
        <v>12.870428037212786</v>
      </c>
      <c r="N430" s="1">
        <f t="shared" si="90"/>
        <v>13.474583180937389</v>
      </c>
      <c r="O430" s="1">
        <f t="shared" si="90"/>
        <v>13.053239842302755</v>
      </c>
      <c r="P430" s="1">
        <f t="shared" si="90"/>
        <v>25.445028845661071</v>
      </c>
      <c r="Q430" s="1"/>
      <c r="R430" s="1"/>
    </row>
    <row r="431" spans="7:18" x14ac:dyDescent="0.3">
      <c r="G431" s="20">
        <v>600</v>
      </c>
      <c r="H431" s="1">
        <f t="shared" ref="H431:P431" si="91">(H400-H369)/100</f>
        <v>9.3790925009002244</v>
      </c>
      <c r="I431" s="1">
        <f t="shared" si="91"/>
        <v>14.183487320880777</v>
      </c>
      <c r="J431" s="1">
        <f t="shared" si="91"/>
        <v>10.118037432442797</v>
      </c>
      <c r="K431" s="1">
        <f t="shared" si="91"/>
        <v>11.482132770412282</v>
      </c>
      <c r="L431" s="1">
        <f t="shared" si="91"/>
        <v>12.001331093765293</v>
      </c>
      <c r="M431" s="1">
        <f t="shared" si="91"/>
        <v>15.581336698344893</v>
      </c>
      <c r="N431" s="1">
        <f t="shared" si="91"/>
        <v>16.930407321890051</v>
      </c>
      <c r="O431" s="1">
        <f t="shared" si="91"/>
        <v>15.863017009693358</v>
      </c>
      <c r="P431" s="1">
        <f t="shared" si="91"/>
        <v>35.122432745984881</v>
      </c>
      <c r="Q431" s="1"/>
      <c r="R431" s="1"/>
    </row>
    <row r="432" spans="7:18" x14ac:dyDescent="0.3">
      <c r="G432" s="20">
        <v>700</v>
      </c>
      <c r="H432" s="1">
        <f t="shared" ref="H432:P432" si="92">(H401-H370)/100</f>
        <v>9.7338993429270335</v>
      </c>
      <c r="I432" s="1">
        <f t="shared" si="92"/>
        <v>13.870076344779699</v>
      </c>
      <c r="J432" s="1">
        <f t="shared" si="92"/>
        <v>11.632032662993588</v>
      </c>
      <c r="K432" s="1">
        <f t="shared" si="92"/>
        <v>13.561302205412284</v>
      </c>
      <c r="L432" s="1">
        <f t="shared" si="92"/>
        <v>14.024384974673776</v>
      </c>
      <c r="M432" s="1">
        <f t="shared" si="92"/>
        <v>17.02405633153754</v>
      </c>
      <c r="N432" s="1">
        <f t="shared" si="92"/>
        <v>18.811734884369397</v>
      </c>
      <c r="O432" s="1">
        <f t="shared" si="92"/>
        <v>17.675602508285156</v>
      </c>
      <c r="P432" s="1">
        <f t="shared" si="92"/>
        <v>43.696497950655321</v>
      </c>
      <c r="Q432" s="1"/>
      <c r="R432" s="1"/>
    </row>
    <row r="433" spans="7:18" x14ac:dyDescent="0.3">
      <c r="G433" s="20">
        <v>800</v>
      </c>
      <c r="H433" s="1">
        <f t="shared" ref="H433:P433" si="93">(H402-H371)/100</f>
        <v>9.1684883462166908</v>
      </c>
      <c r="I433" s="1">
        <f t="shared" si="93"/>
        <v>12.02099419556631</v>
      </c>
      <c r="J433" s="1">
        <f t="shared" si="93"/>
        <v>12.418904994341938</v>
      </c>
      <c r="K433" s="1">
        <f t="shared" si="93"/>
        <v>14.352217671051257</v>
      </c>
      <c r="L433" s="1">
        <f t="shared" si="93"/>
        <v>14.338819470596135</v>
      </c>
      <c r="M433" s="1">
        <f t="shared" si="93"/>
        <v>16.451163894646452</v>
      </c>
      <c r="N433" s="1">
        <f t="shared" si="93"/>
        <v>19.521304025162681</v>
      </c>
      <c r="O433" s="1">
        <f t="shared" si="93"/>
        <v>17.911058124145203</v>
      </c>
      <c r="P433" s="1">
        <f t="shared" si="93"/>
        <v>49.864168205636673</v>
      </c>
      <c r="Q433" s="1"/>
      <c r="R433" s="1"/>
    </row>
    <row r="434" spans="7:18" x14ac:dyDescent="0.3">
      <c r="G434" s="20">
        <v>900</v>
      </c>
      <c r="H434" s="1">
        <f t="shared" ref="H434:P434" si="94">(H403-H372)/100</f>
        <v>8.5657555905218761</v>
      </c>
      <c r="I434" s="1">
        <f t="shared" si="94"/>
        <v>10.614277771952111</v>
      </c>
      <c r="J434" s="1">
        <f t="shared" si="94"/>
        <v>13.067916596625219</v>
      </c>
      <c r="K434" s="1">
        <f t="shared" si="94"/>
        <v>15.170362421349127</v>
      </c>
      <c r="L434" s="1">
        <f t="shared" si="94"/>
        <v>15.684942375135943</v>
      </c>
      <c r="M434" s="1">
        <f t="shared" si="94"/>
        <v>15.974246896507175</v>
      </c>
      <c r="N434" s="1">
        <f t="shared" si="94"/>
        <v>19.265282919158199</v>
      </c>
      <c r="O434" s="1">
        <f t="shared" si="94"/>
        <v>20.177430636629214</v>
      </c>
      <c r="P434" s="1">
        <f t="shared" si="94"/>
        <v>55.014490757753883</v>
      </c>
      <c r="Q434" s="1"/>
      <c r="R434" s="1"/>
    </row>
    <row r="435" spans="7:18" x14ac:dyDescent="0.3">
      <c r="G435" s="20">
        <v>1000</v>
      </c>
      <c r="H435" s="1">
        <f t="shared" ref="H435:P435" si="95">(H404-H373)/100</f>
        <v>7.1843140092619429</v>
      </c>
      <c r="I435" s="1">
        <f t="shared" si="95"/>
        <v>9.0725309620235208</v>
      </c>
      <c r="J435" s="1">
        <f t="shared" si="95"/>
        <v>13.10313601005757</v>
      </c>
      <c r="K435" s="1">
        <f t="shared" si="95"/>
        <v>15.025100685438229</v>
      </c>
      <c r="L435" s="1">
        <f t="shared" si="95"/>
        <v>17.505344557098287</v>
      </c>
      <c r="M435" s="1">
        <f t="shared" si="95"/>
        <v>14.297796544420926</v>
      </c>
      <c r="N435" s="1">
        <f t="shared" si="95"/>
        <v>18.17072461424803</v>
      </c>
      <c r="O435" s="1">
        <f t="shared" si="95"/>
        <v>15.947496863406268</v>
      </c>
      <c r="P435" s="1">
        <f t="shared" si="95"/>
        <v>58.331740515004931</v>
      </c>
      <c r="Q435" s="1"/>
      <c r="R435" s="1"/>
    </row>
    <row r="436" spans="7:18" x14ac:dyDescent="0.3">
      <c r="G436" s="20">
        <v>1100</v>
      </c>
      <c r="H436" s="1">
        <f t="shared" ref="H436:P436" si="96">(H405-H374)/100</f>
        <v>5.7905043016169655</v>
      </c>
      <c r="I436" s="1">
        <f t="shared" si="96"/>
        <v>6.4311662958121447</v>
      </c>
      <c r="J436" s="1">
        <f t="shared" si="96"/>
        <v>12.107038776961927</v>
      </c>
      <c r="K436" s="1">
        <f t="shared" si="96"/>
        <v>14.508412342541414</v>
      </c>
      <c r="L436" s="1">
        <f t="shared" si="96"/>
        <v>14.483838638179659</v>
      </c>
      <c r="M436" s="1">
        <f t="shared" si="96"/>
        <v>11.73163872403231</v>
      </c>
      <c r="N436" s="1">
        <f t="shared" si="96"/>
        <v>16.628464008814479</v>
      </c>
      <c r="O436" s="1">
        <f t="shared" si="96"/>
        <v>13.67084177849887</v>
      </c>
      <c r="P436" s="1">
        <f t="shared" si="96"/>
        <v>60.273733052245007</v>
      </c>
      <c r="Q436" s="1"/>
      <c r="R436" s="1"/>
    </row>
    <row r="437" spans="7:18" x14ac:dyDescent="0.3">
      <c r="G437" s="20">
        <v>1200</v>
      </c>
      <c r="H437" s="1">
        <f t="shared" ref="H437:P437" si="97">(H406-H375)/100</f>
        <v>3.7355071539714118</v>
      </c>
      <c r="I437" s="1">
        <f t="shared" si="97"/>
        <v>4.2236810583889017</v>
      </c>
      <c r="J437" s="1">
        <f t="shared" si="97"/>
        <v>11.392437423566298</v>
      </c>
      <c r="K437" s="1">
        <f t="shared" si="97"/>
        <v>13.408553035348596</v>
      </c>
      <c r="L437" s="1">
        <f t="shared" si="97"/>
        <v>13.47532692535504</v>
      </c>
      <c r="M437" s="1">
        <f t="shared" si="97"/>
        <v>9.4700923453012358</v>
      </c>
      <c r="N437" s="1">
        <f t="shared" si="97"/>
        <v>13.59618065764851</v>
      </c>
      <c r="O437" s="1">
        <f t="shared" si="97"/>
        <v>10.49729151280073</v>
      </c>
      <c r="P437" s="1">
        <f t="shared" si="97"/>
        <v>60.011482979994618</v>
      </c>
      <c r="Q437" s="1"/>
      <c r="R437" s="1"/>
    </row>
    <row r="438" spans="7:18" x14ac:dyDescent="0.3">
      <c r="G438" s="20">
        <v>1300</v>
      </c>
      <c r="H438" s="1">
        <f t="shared" ref="H438:P438" si="98">(H407-H376)/100</f>
        <v>1.8041037407501426</v>
      </c>
      <c r="I438" s="1">
        <f t="shared" si="98"/>
        <v>1.6515688321675406</v>
      </c>
      <c r="J438" s="1">
        <f t="shared" si="98"/>
        <v>9.3476158726355063</v>
      </c>
      <c r="K438" s="1">
        <f t="shared" si="98"/>
        <v>11.500340336306545</v>
      </c>
      <c r="L438" s="1">
        <f t="shared" si="98"/>
        <v>11.043136731979757</v>
      </c>
      <c r="M438" s="1">
        <f t="shared" si="98"/>
        <v>5.3117656273221652</v>
      </c>
      <c r="N438" s="1">
        <f t="shared" si="98"/>
        <v>10.186409249679127</v>
      </c>
      <c r="O438" s="1">
        <f t="shared" si="98"/>
        <v>5.6058153864425551</v>
      </c>
      <c r="P438" s="1">
        <f t="shared" si="98"/>
        <v>59.028576332995293</v>
      </c>
      <c r="Q438" s="1"/>
      <c r="R438" s="1"/>
    </row>
    <row r="439" spans="7:18" x14ac:dyDescent="0.3">
      <c r="G439" s="20">
        <v>1400</v>
      </c>
      <c r="H439" s="1">
        <f t="shared" ref="H439:P439" si="99">(H408-H377)/100</f>
        <v>0.81484832898815507</v>
      </c>
      <c r="I439" s="1">
        <f t="shared" si="99"/>
        <v>-1.0877950135819265</v>
      </c>
      <c r="J439" s="1">
        <f t="shared" si="99"/>
        <v>8.3353672879468643</v>
      </c>
      <c r="K439" s="1">
        <f t="shared" si="99"/>
        <v>9.2605983849933544</v>
      </c>
      <c r="L439" s="1">
        <f t="shared" si="99"/>
        <v>8.7578885816044938</v>
      </c>
      <c r="M439" s="1">
        <f t="shared" si="99"/>
        <v>0.91305989201602644</v>
      </c>
      <c r="N439" s="1">
        <f t="shared" si="99"/>
        <v>-16.668251551774009</v>
      </c>
      <c r="O439" s="1">
        <f t="shared" si="99"/>
        <v>2.653492254988814</v>
      </c>
      <c r="P439" s="1">
        <f t="shared" si="99"/>
        <v>56.506408853376342</v>
      </c>
      <c r="Q439" s="1"/>
      <c r="R439" s="1"/>
    </row>
    <row r="440" spans="7:18" x14ac:dyDescent="0.3">
      <c r="G440" s="20">
        <v>1500</v>
      </c>
      <c r="H440" s="1">
        <f t="shared" ref="H440:P440" si="100">(H409-H378)/100</f>
        <v>-0.67430536297571964</v>
      </c>
      <c r="I440" s="1">
        <f t="shared" si="100"/>
        <v>-3.0728026299588964</v>
      </c>
      <c r="J440" s="1">
        <f t="shared" si="100"/>
        <v>5.5807678982385553</v>
      </c>
      <c r="K440" s="1">
        <f t="shared" si="100"/>
        <v>6.7887407938436084</v>
      </c>
      <c r="L440" s="1">
        <f t="shared" si="100"/>
        <v>6.0606406689828143</v>
      </c>
      <c r="M440" s="1">
        <f t="shared" si="100"/>
        <v>-1.9345769983674108</v>
      </c>
      <c r="N440" s="1">
        <f t="shared" si="100"/>
        <v>-10.841871936205425</v>
      </c>
      <c r="O440" s="1">
        <f t="shared" si="100"/>
        <v>-2.837233517881832</v>
      </c>
      <c r="P440" s="1">
        <f t="shared" si="100"/>
        <v>51.27730216794982</v>
      </c>
      <c r="Q440" s="1"/>
      <c r="R440" s="1"/>
    </row>
    <row r="441" spans="7:18" x14ac:dyDescent="0.3">
      <c r="G441" s="20">
        <v>1600</v>
      </c>
      <c r="H441" s="1">
        <f t="shared" ref="H441:P441" si="101">(H410-H379)/100</f>
        <v>-2.6160548652421856</v>
      </c>
      <c r="I441" s="1">
        <f t="shared" si="101"/>
        <v>-5.2135253628212377</v>
      </c>
      <c r="J441" s="1">
        <f t="shared" si="101"/>
        <v>3.3501664344196613</v>
      </c>
      <c r="K441" s="1">
        <f t="shared" si="101"/>
        <v>4.0320936967998566</v>
      </c>
      <c r="L441" s="1">
        <f t="shared" si="101"/>
        <v>3.3259987831304896</v>
      </c>
      <c r="M441" s="1">
        <f t="shared" si="101"/>
        <v>-7.4989989330733078</v>
      </c>
      <c r="N441" s="1">
        <f t="shared" si="101"/>
        <v>-12.85583097865514</v>
      </c>
      <c r="O441" s="1">
        <f t="shared" si="101"/>
        <v>-7.5718267520371594</v>
      </c>
      <c r="P441" s="1">
        <f t="shared" si="101"/>
        <v>47.278460575771462</v>
      </c>
      <c r="Q441" s="1"/>
      <c r="R441" s="1"/>
    </row>
    <row r="442" spans="7:18" x14ac:dyDescent="0.3">
      <c r="G442" s="20">
        <v>1700</v>
      </c>
      <c r="H442" s="1">
        <f t="shared" ref="H442:P442" si="102">(H411-H380)/100</f>
        <v>-5.6895557539426953</v>
      </c>
      <c r="I442" s="1">
        <f t="shared" si="102"/>
        <v>-6.7691698886262017</v>
      </c>
      <c r="J442" s="1">
        <f t="shared" si="102"/>
        <v>1.1137904460483696</v>
      </c>
      <c r="K442" s="1">
        <f t="shared" si="102"/>
        <v>-1.2047060739091831</v>
      </c>
      <c r="L442" s="1">
        <f t="shared" si="102"/>
        <v>-0.86493658634601156</v>
      </c>
      <c r="M442" s="1">
        <f t="shared" si="102"/>
        <v>-12.646372478185512</v>
      </c>
      <c r="N442" s="1">
        <f t="shared" si="102"/>
        <v>-8.5277181400093838</v>
      </c>
      <c r="O442" s="1">
        <f t="shared" si="102"/>
        <v>-14.860566899267578</v>
      </c>
      <c r="P442" s="1">
        <f t="shared" si="102"/>
        <v>39.268014461742276</v>
      </c>
      <c r="Q442" s="1"/>
      <c r="R442" s="1"/>
    </row>
    <row r="443" spans="7:18" x14ac:dyDescent="0.3">
      <c r="G443" s="20">
        <v>1800</v>
      </c>
      <c r="H443" s="1">
        <f t="shared" ref="H443:P443" si="103">(H412-H381)/100</f>
        <v>-8.088798259756441</v>
      </c>
      <c r="I443" s="1">
        <f t="shared" si="103"/>
        <v>-9.7561522582509497</v>
      </c>
      <c r="J443" s="1">
        <f t="shared" si="103"/>
        <v>-3.0757282760928502</v>
      </c>
      <c r="K443" s="1">
        <f t="shared" si="103"/>
        <v>-4.691950163353904</v>
      </c>
      <c r="L443" s="1">
        <f t="shared" si="103"/>
        <v>-4.4611763216892726</v>
      </c>
      <c r="M443" s="1">
        <f t="shared" si="103"/>
        <v>-17.499633324839088</v>
      </c>
      <c r="N443" s="1">
        <f t="shared" si="103"/>
        <v>-15.848756837213296</v>
      </c>
      <c r="O443" s="1">
        <f t="shared" si="103"/>
        <v>-20.848501081063006</v>
      </c>
      <c r="P443" s="1">
        <f t="shared" si="103"/>
        <v>32.243875093092498</v>
      </c>
      <c r="Q443" s="1"/>
      <c r="R443" s="1"/>
    </row>
    <row r="444" spans="7:18" x14ac:dyDescent="0.3">
      <c r="G444" s="20">
        <v>2000</v>
      </c>
      <c r="H444" s="1">
        <f t="shared" ref="H444:P444" si="104">(H413-H382)/100</f>
        <v>-13.868206495187769</v>
      </c>
      <c r="I444" s="1">
        <f t="shared" si="104"/>
        <v>-15.625268255568807</v>
      </c>
      <c r="J444" s="1">
        <f t="shared" si="104"/>
        <v>-12.275264511977149</v>
      </c>
      <c r="K444" s="1">
        <f t="shared" si="104"/>
        <v>-14.087751966095821</v>
      </c>
      <c r="L444" s="1">
        <f t="shared" si="104"/>
        <v>-14.427441948706692</v>
      </c>
      <c r="M444" s="1">
        <f t="shared" si="104"/>
        <v>-28.928516288457612</v>
      </c>
      <c r="N444" s="1">
        <f t="shared" si="104"/>
        <v>-26.605312428826583</v>
      </c>
      <c r="O444" s="1">
        <f t="shared" si="104"/>
        <v>-31.688065795320146</v>
      </c>
      <c r="P444" s="1">
        <f t="shared" si="104"/>
        <v>13.519756857136672</v>
      </c>
      <c r="Q444" s="1"/>
      <c r="R444" s="1"/>
    </row>
    <row r="445" spans="7:18" x14ac:dyDescent="0.3">
      <c r="G445" s="20">
        <v>2150</v>
      </c>
      <c r="H445" s="1">
        <f t="shared" ref="H445:P445" si="105">(H414-H383)/100</f>
        <v>-16.534562806799659</v>
      </c>
      <c r="I445" s="1">
        <f t="shared" si="105"/>
        <v>-21.258412827426799</v>
      </c>
      <c r="J445" s="1">
        <f t="shared" si="105"/>
        <v>-20.301076611279861</v>
      </c>
      <c r="K445" s="1">
        <f t="shared" si="105"/>
        <v>-23.460693619768719</v>
      </c>
      <c r="L445" s="1">
        <f t="shared" si="105"/>
        <v>-23.246099401607061</v>
      </c>
      <c r="M445" s="1">
        <f t="shared" si="105"/>
        <v>-32.448661721881656</v>
      </c>
      <c r="N445" s="1">
        <f t="shared" si="105"/>
        <v>-31.087493152356473</v>
      </c>
      <c r="O445" s="1">
        <f t="shared" si="105"/>
        <v>-40.355570441897726</v>
      </c>
      <c r="P445" s="1">
        <f t="shared" si="105"/>
        <v>-3.4330365520436314E-2</v>
      </c>
      <c r="Q445" s="1"/>
      <c r="R445" s="1"/>
    </row>
    <row r="446" spans="7:18" x14ac:dyDescent="0.3">
      <c r="G446" s="20">
        <v>2300</v>
      </c>
      <c r="H446" s="1">
        <f t="shared" ref="H446:P446" si="106">(H415-H384)/100</f>
        <v>-23.294385495895984</v>
      </c>
      <c r="I446" s="1">
        <f t="shared" si="106"/>
        <v>-23.892960226967698</v>
      </c>
      <c r="J446" s="1">
        <f t="shared" si="106"/>
        <v>-17.012819715073856</v>
      </c>
      <c r="K446" s="1">
        <f t="shared" si="106"/>
        <v>-23.341172973363136</v>
      </c>
      <c r="L446" s="1">
        <f t="shared" si="106"/>
        <v>-26.012598503641783</v>
      </c>
      <c r="M446" s="1">
        <f t="shared" si="106"/>
        <v>-29.892464175779605</v>
      </c>
      <c r="N446" s="1">
        <f t="shared" si="106"/>
        <v>-25.724621439424517</v>
      </c>
      <c r="O446" s="1">
        <f t="shared" si="106"/>
        <v>-26.927841136486968</v>
      </c>
      <c r="P446" s="1">
        <f t="shared" si="106"/>
        <v>24.007360877965695</v>
      </c>
      <c r="Q446" s="1"/>
      <c r="R446" s="1"/>
    </row>
    <row r="447" spans="7:18" x14ac:dyDescent="0.3">
      <c r="G447" s="20">
        <v>2450</v>
      </c>
      <c r="H447" s="1">
        <f t="shared" ref="H447:P447" si="107">(H416-H385)/100</f>
        <v>-23.652896895218291</v>
      </c>
      <c r="I447" s="1">
        <f t="shared" si="107"/>
        <v>-14.984154423217987</v>
      </c>
      <c r="J447" s="1">
        <f t="shared" si="107"/>
        <v>-14.966039149560675</v>
      </c>
      <c r="K447" s="1">
        <f t="shared" si="107"/>
        <v>-3.3837661322011261</v>
      </c>
      <c r="L447" s="1">
        <f t="shared" si="107"/>
        <v>-0.11462212208658457</v>
      </c>
      <c r="M447" s="1">
        <f t="shared" si="107"/>
        <v>13.331685243968096</v>
      </c>
      <c r="N447" s="1">
        <f t="shared" si="107"/>
        <v>30.222100406598475</v>
      </c>
      <c r="O447" s="1">
        <f t="shared" si="107"/>
        <v>37.165442333894028</v>
      </c>
      <c r="P447" s="1">
        <f t="shared" si="107"/>
        <v>82.143355757934046</v>
      </c>
      <c r="Q447" s="1"/>
      <c r="R447" s="1"/>
    </row>
    <row r="448" spans="7:18" x14ac:dyDescent="0.3">
      <c r="G448" s="20">
        <v>2600</v>
      </c>
      <c r="H448" s="1">
        <f t="shared" ref="H448:P448" si="108">(H417-H386)/100</f>
        <v>16.136827656319657</v>
      </c>
      <c r="I448" s="1">
        <f t="shared" si="108"/>
        <v>32.554726489791356</v>
      </c>
      <c r="J448" s="1">
        <f t="shared" si="108"/>
        <v>42.833669914605565</v>
      </c>
      <c r="K448" s="1">
        <f t="shared" si="108"/>
        <v>53.795076867082095</v>
      </c>
      <c r="L448" s="1">
        <f t="shared" si="108"/>
        <v>57.094947965081957</v>
      </c>
      <c r="M448" s="1">
        <f t="shared" si="108"/>
        <v>54.062689789825818</v>
      </c>
      <c r="N448" s="1">
        <f t="shared" si="108"/>
        <v>55.990545735666821</v>
      </c>
      <c r="O448" s="1">
        <f t="shared" si="108"/>
        <v>53.991288745209459</v>
      </c>
      <c r="P448" s="1">
        <f t="shared" si="108"/>
        <v>92.872045319882162</v>
      </c>
      <c r="Q448" s="1"/>
      <c r="R448" s="1"/>
    </row>
    <row r="449" spans="7:18" x14ac:dyDescent="0.3">
      <c r="G449" s="20">
        <v>2800</v>
      </c>
      <c r="H449" s="1">
        <f t="shared" ref="H449:P449" si="109">(H418-H387)/100</f>
        <v>54.346397753324709</v>
      </c>
      <c r="I449" s="1">
        <f t="shared" si="109"/>
        <v>64.257963069597906</v>
      </c>
      <c r="J449" s="1">
        <f t="shared" si="109"/>
        <v>70.335655996008711</v>
      </c>
      <c r="K449" s="1">
        <f t="shared" si="109"/>
        <v>67.878777306348496</v>
      </c>
      <c r="L449" s="1">
        <f t="shared" si="109"/>
        <v>68.876891015506118</v>
      </c>
      <c r="M449" s="1">
        <f t="shared" si="109"/>
        <v>60.408289126501479</v>
      </c>
      <c r="N449" s="1">
        <f t="shared" si="109"/>
        <v>50.956790977736816</v>
      </c>
      <c r="O449" s="1">
        <f t="shared" si="109"/>
        <v>47.965431567935738</v>
      </c>
      <c r="P449" s="1">
        <f t="shared" si="109"/>
        <v>75.236529010595405</v>
      </c>
      <c r="Q449" s="1"/>
      <c r="R449" s="1"/>
    </row>
    <row r="450" spans="7:18" x14ac:dyDescent="0.3">
      <c r="G450" s="20">
        <v>2950</v>
      </c>
      <c r="H450" s="1">
        <f t="shared" ref="H450:P450" si="110">(H419-H388)/100</f>
        <v>50.118346362943413</v>
      </c>
      <c r="I450" s="1">
        <f t="shared" si="110"/>
        <v>52.843503806966474</v>
      </c>
      <c r="J450" s="1">
        <f t="shared" si="110"/>
        <v>48.696027168866422</v>
      </c>
      <c r="K450" s="1">
        <f t="shared" si="110"/>
        <v>49.984855680521576</v>
      </c>
      <c r="L450" s="1">
        <f t="shared" si="110"/>
        <v>51.257422202522285</v>
      </c>
      <c r="M450" s="1">
        <f t="shared" si="110"/>
        <v>40.712446585866857</v>
      </c>
      <c r="N450" s="1">
        <f t="shared" si="110"/>
        <v>32.323607764179471</v>
      </c>
      <c r="O450" s="1">
        <f t="shared" si="110"/>
        <v>28.118261294382393</v>
      </c>
      <c r="P450" s="1">
        <f t="shared" si="110"/>
        <v>53.42874299066083</v>
      </c>
      <c r="Q450" s="1"/>
      <c r="R450" s="1"/>
    </row>
    <row r="451" spans="7:18" x14ac:dyDescent="0.3">
      <c r="G451" s="20">
        <v>3100</v>
      </c>
      <c r="H451" s="1">
        <f t="shared" ref="H451:P451" si="111">(H420-H389)/100</f>
        <v>17.783957366461401</v>
      </c>
      <c r="I451" s="1">
        <f t="shared" si="111"/>
        <v>23.800017300017643</v>
      </c>
      <c r="J451" s="1">
        <f t="shared" si="111"/>
        <v>17.224968650388764</v>
      </c>
      <c r="K451" s="1">
        <f t="shared" si="111"/>
        <v>28.053405551348988</v>
      </c>
      <c r="L451" s="1">
        <f t="shared" si="111"/>
        <v>21.960924860295492</v>
      </c>
      <c r="M451" s="1">
        <f t="shared" si="111"/>
        <v>13.158656627275631</v>
      </c>
      <c r="N451" s="1">
        <f t="shared" si="111"/>
        <v>5.577313358833198</v>
      </c>
      <c r="O451" s="1">
        <f t="shared" si="111"/>
        <v>2.0268849731283263</v>
      </c>
      <c r="P451" s="1">
        <f t="shared" si="111"/>
        <v>23.961488546997135</v>
      </c>
      <c r="Q451" s="1"/>
      <c r="R451" s="1"/>
    </row>
    <row r="452" spans="7:18" x14ac:dyDescent="0.3">
      <c r="G452" s="20">
        <v>3300</v>
      </c>
      <c r="H452" s="1">
        <f t="shared" ref="H452:P452" si="112">(H421-H390)/100</f>
        <v>-47.237463422864096</v>
      </c>
      <c r="I452" s="1">
        <f t="shared" si="112"/>
        <v>-40.235433770917005</v>
      </c>
      <c r="J452" s="1">
        <f t="shared" si="112"/>
        <v>-21.514972675986357</v>
      </c>
      <c r="K452" s="1">
        <f t="shared" si="112"/>
        <v>-20.759534954932167</v>
      </c>
      <c r="L452" s="1">
        <f t="shared" si="112"/>
        <v>-22.16813628793636</v>
      </c>
      <c r="M452" s="1">
        <f t="shared" si="112"/>
        <v>-32.861654652243594</v>
      </c>
      <c r="N452" s="1">
        <f t="shared" si="112"/>
        <v>-35.799004787835877</v>
      </c>
      <c r="O452" s="1">
        <f t="shared" si="112"/>
        <v>-27.363221585468274</v>
      </c>
      <c r="P452" s="1">
        <f t="shared" si="112"/>
        <v>-14.60472597361484</v>
      </c>
      <c r="Q452" s="1"/>
      <c r="R45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topLeftCell="A203" zoomScaleNormal="100" workbookViewId="0">
      <selection activeCell="B230" sqref="B230"/>
    </sheetView>
  </sheetViews>
  <sheetFormatPr baseColWidth="10" defaultRowHeight="15.05" x14ac:dyDescent="0.3"/>
  <sheetData>
    <row r="1" spans="1:10" x14ac:dyDescent="0.25">
      <c r="F1" s="6" t="s">
        <v>121</v>
      </c>
    </row>
    <row r="3" spans="1:10" x14ac:dyDescent="0.25">
      <c r="A3" s="3" t="s">
        <v>2</v>
      </c>
      <c r="B3" s="7" t="s">
        <v>1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>
        <v>300</v>
      </c>
      <c r="B4" s="1">
        <v>2.4626000000000001E-5</v>
      </c>
      <c r="C4" s="1">
        <v>2.4505519999999999E-5</v>
      </c>
      <c r="D4" s="1">
        <v>2.4383E-5</v>
      </c>
      <c r="E4" s="1">
        <v>2.4261300000000001E-5</v>
      </c>
      <c r="F4" s="1">
        <v>2.41389E-5</v>
      </c>
      <c r="G4" s="1">
        <v>2.4016199999999999E-5</v>
      </c>
      <c r="H4" s="1">
        <v>2.38929E-5</v>
      </c>
      <c r="I4" s="1">
        <v>2.37693E-5</v>
      </c>
      <c r="J4" s="1">
        <v>2.3645399999999999E-5</v>
      </c>
    </row>
    <row r="5" spans="1:10" x14ac:dyDescent="0.25">
      <c r="A5">
        <v>400</v>
      </c>
      <c r="B5" s="1">
        <v>2.4700499999999998E-5</v>
      </c>
      <c r="C5" s="1">
        <v>2.4578699999999999E-5</v>
      </c>
      <c r="D5" s="1">
        <v>2.44569E-5</v>
      </c>
      <c r="E5" s="1">
        <v>2.4334299999999998E-5</v>
      </c>
      <c r="F5" s="1">
        <v>2.42115E-5</v>
      </c>
      <c r="G5" s="1">
        <v>2.4088200000000001E-5</v>
      </c>
      <c r="H5" s="1">
        <v>2.3964600000000001E-5</v>
      </c>
      <c r="I5" s="1">
        <v>2.38407E-5</v>
      </c>
      <c r="J5" s="1">
        <v>2.3715900000000001E-5</v>
      </c>
    </row>
    <row r="6" spans="1:10" x14ac:dyDescent="0.25">
      <c r="A6">
        <v>500</v>
      </c>
      <c r="B6" s="1">
        <v>2.4776000000000001E-5</v>
      </c>
      <c r="C6" s="1">
        <v>2.4654000000000001E-5</v>
      </c>
      <c r="D6" s="44">
        <v>2.4532199999999999E-5</v>
      </c>
      <c r="E6" s="1">
        <v>2.4408899999999999E-5</v>
      </c>
      <c r="F6" s="1">
        <v>2.42856E-5</v>
      </c>
      <c r="G6" s="1">
        <v>2.4162E-5</v>
      </c>
      <c r="H6" s="1">
        <v>2.4038099999999999E-5</v>
      </c>
      <c r="I6" s="1">
        <v>2.39133E-5</v>
      </c>
      <c r="J6" s="1">
        <v>2.3788300000000001E-5</v>
      </c>
    </row>
    <row r="7" spans="1:10" x14ac:dyDescent="0.25">
      <c r="A7">
        <v>600</v>
      </c>
      <c r="B7" s="1">
        <v>2.4853100000000001E-5</v>
      </c>
      <c r="C7" s="1">
        <v>2.4731100000000001E-5</v>
      </c>
      <c r="D7" s="1">
        <v>2.46084E-5</v>
      </c>
      <c r="E7" s="1">
        <v>2.44851E-5</v>
      </c>
      <c r="F7" s="1">
        <v>2.4361600000000001E-5</v>
      </c>
      <c r="G7" s="1">
        <v>2.42376E-5</v>
      </c>
      <c r="H7" s="1">
        <v>2.4112900000000001E-5</v>
      </c>
      <c r="I7" s="1">
        <v>2.3987900000000001E-5</v>
      </c>
      <c r="J7" s="1">
        <v>2.38623E-5</v>
      </c>
    </row>
    <row r="8" spans="1:10" x14ac:dyDescent="0.25">
      <c r="A8">
        <v>700</v>
      </c>
      <c r="B8" s="1">
        <v>2.4932100000000001E-5</v>
      </c>
      <c r="C8" s="44">
        <v>2.48096E-5</v>
      </c>
      <c r="D8" s="1">
        <v>2.4686699999999999E-5</v>
      </c>
      <c r="E8" s="1">
        <v>2.4563099999999999E-5</v>
      </c>
      <c r="F8" s="1">
        <v>2.4439499999999999E-5</v>
      </c>
      <c r="G8" s="1">
        <v>2.4315E-5</v>
      </c>
      <c r="H8" s="1">
        <v>2.41899E-5</v>
      </c>
      <c r="I8" s="1">
        <v>2.40645E-5</v>
      </c>
      <c r="J8" s="1">
        <v>2.3938200000000001E-5</v>
      </c>
    </row>
    <row r="9" spans="1:10" x14ac:dyDescent="0.25">
      <c r="A9">
        <v>800</v>
      </c>
      <c r="B9" s="1">
        <v>2.5012999999999999E-5</v>
      </c>
      <c r="C9" s="1">
        <v>2.4890699999999999E-5</v>
      </c>
      <c r="D9" s="1">
        <v>2.47678E-5</v>
      </c>
      <c r="E9" s="1">
        <v>2.4643799999999999E-5</v>
      </c>
      <c r="F9" s="1">
        <v>2.4519500000000001E-5</v>
      </c>
      <c r="G9" s="1">
        <v>2.4394200000000001E-5</v>
      </c>
      <c r="H9" s="1">
        <v>2.4269000000000001E-5</v>
      </c>
      <c r="I9" s="1">
        <v>2.4142699999999998E-5</v>
      </c>
      <c r="J9" s="1">
        <v>2.4015700000000001E-5</v>
      </c>
    </row>
    <row r="10" spans="1:10" x14ac:dyDescent="0.25">
      <c r="A10">
        <v>900</v>
      </c>
      <c r="B10" s="1">
        <v>2.5096399999999999E-5</v>
      </c>
      <c r="C10" s="1">
        <v>2.4973500000000001E-5</v>
      </c>
      <c r="D10" s="1">
        <v>2.4850100000000001E-5</v>
      </c>
      <c r="E10" s="1">
        <v>2.4726400000000001E-5</v>
      </c>
      <c r="F10" s="1">
        <v>2.4601200000000001E-5</v>
      </c>
      <c r="G10" s="1">
        <v>2.44758E-5</v>
      </c>
      <c r="H10" s="1">
        <v>2.4349899999999999E-5</v>
      </c>
      <c r="I10" s="1">
        <v>2.4223199999999999E-5</v>
      </c>
      <c r="J10" s="1">
        <v>2.4095900000000001E-5</v>
      </c>
    </row>
    <row r="11" spans="1:10" x14ac:dyDescent="0.25">
      <c r="A11">
        <v>1000</v>
      </c>
      <c r="B11" s="1">
        <v>2.51819E-5</v>
      </c>
      <c r="C11" s="1">
        <v>2.50583E-5</v>
      </c>
      <c r="D11" s="1">
        <v>2.4935100000000001E-5</v>
      </c>
      <c r="E11" s="1">
        <v>2.4810599999999999E-5</v>
      </c>
      <c r="F11" s="1">
        <v>2.4685499999999999E-5</v>
      </c>
      <c r="G11" s="11">
        <v>2.4559700000000001E-5</v>
      </c>
      <c r="H11" s="1">
        <v>2.4433599999999999E-5</v>
      </c>
      <c r="I11" s="1">
        <v>2.4306300000000001E-5</v>
      </c>
      <c r="J11" s="1">
        <v>2.4177800000000001E-5</v>
      </c>
    </row>
    <row r="12" spans="1:10" x14ac:dyDescent="0.25">
      <c r="A12">
        <v>1100</v>
      </c>
      <c r="B12" s="1">
        <v>2.5269199999999999E-5</v>
      </c>
      <c r="C12" s="1">
        <v>2.51462E-5</v>
      </c>
      <c r="D12" s="1">
        <v>2.50226E-5</v>
      </c>
      <c r="E12" s="1">
        <v>2.4897700000000001E-5</v>
      </c>
      <c r="F12" s="1">
        <v>2.47724E-5</v>
      </c>
      <c r="G12" s="1">
        <v>2.46457E-5</v>
      </c>
      <c r="H12" s="1">
        <v>2.45188E-5</v>
      </c>
      <c r="I12" s="1">
        <v>2.4391100000000001E-5</v>
      </c>
      <c r="J12" s="1">
        <v>2.42622E-5</v>
      </c>
    </row>
    <row r="13" spans="1:10" x14ac:dyDescent="0.25">
      <c r="A13">
        <v>1200</v>
      </c>
      <c r="B13" s="44">
        <v>2.53597E-5</v>
      </c>
      <c r="C13" s="44">
        <v>2.5236600000000002E-5</v>
      </c>
      <c r="D13" s="1">
        <v>2.5112700000000001E-5</v>
      </c>
      <c r="E13" s="1">
        <v>2.49873E-5</v>
      </c>
      <c r="F13" s="1">
        <v>2.4861599999999999E-5</v>
      </c>
      <c r="G13" s="44">
        <v>2.47351E-5</v>
      </c>
      <c r="H13" s="1">
        <v>2.4607500000000001E-5</v>
      </c>
      <c r="I13" s="1">
        <v>2.44788E-5</v>
      </c>
      <c r="J13" s="1">
        <v>2.4349600000000001E-5</v>
      </c>
    </row>
    <row r="14" spans="1:10" x14ac:dyDescent="0.25">
      <c r="A14">
        <v>1300</v>
      </c>
      <c r="B14" s="1">
        <v>2.5452E-5</v>
      </c>
      <c r="C14" s="1">
        <v>2.533E-5</v>
      </c>
      <c r="D14" s="1">
        <v>2.52035E-5</v>
      </c>
      <c r="E14" s="1">
        <v>2.508E-5</v>
      </c>
      <c r="F14" s="1">
        <v>2.4953600000000001E-5</v>
      </c>
      <c r="G14" s="1">
        <v>2.4826900000000001E-5</v>
      </c>
      <c r="H14" s="1">
        <v>2.4699299999999999E-5</v>
      </c>
      <c r="I14" s="1">
        <v>2.45698E-5</v>
      </c>
      <c r="J14" s="1">
        <v>2.4439699999999999E-5</v>
      </c>
    </row>
    <row r="15" spans="1:10" x14ac:dyDescent="0.25">
      <c r="A15">
        <v>1400</v>
      </c>
      <c r="B15" s="1">
        <v>2.5548999999999999E-5</v>
      </c>
      <c r="C15" s="1">
        <v>2.5425499999999999E-5</v>
      </c>
      <c r="D15" s="44">
        <v>2.53053E-5</v>
      </c>
      <c r="E15" s="1">
        <v>2.5175099999999999E-5</v>
      </c>
      <c r="F15" s="1">
        <v>2.5049300000000001E-5</v>
      </c>
      <c r="G15" s="1">
        <v>2.4921599999999999E-5</v>
      </c>
      <c r="H15" s="1">
        <v>2.4793100000000002E-5</v>
      </c>
      <c r="I15" s="1">
        <v>2.4663200000000001E-5</v>
      </c>
      <c r="J15" s="1">
        <v>2.45326E-5</v>
      </c>
    </row>
    <row r="16" spans="1:10" x14ac:dyDescent="0.25">
      <c r="A16">
        <v>1500</v>
      </c>
      <c r="B16" s="1">
        <v>2.5647500000000001E-5</v>
      </c>
      <c r="C16" s="1">
        <v>2.55247E-5</v>
      </c>
      <c r="D16" s="1">
        <v>2.53996E-5</v>
      </c>
      <c r="E16" s="11">
        <v>2.52746E-5</v>
      </c>
      <c r="F16" s="1">
        <v>2.5147399999999999E-5</v>
      </c>
      <c r="G16" s="1">
        <v>2.50196E-5</v>
      </c>
      <c r="H16" s="1">
        <v>2.4890799999999999E-5</v>
      </c>
      <c r="I16" s="1">
        <v>2.4760500000000001E-5</v>
      </c>
      <c r="J16" s="1">
        <v>2.46288E-5</v>
      </c>
    </row>
    <row r="17" spans="1:10" x14ac:dyDescent="0.25">
      <c r="A17">
        <v>1600</v>
      </c>
      <c r="B17" s="1">
        <v>2.57503E-5</v>
      </c>
      <c r="C17" s="1">
        <v>2.5627100000000001E-5</v>
      </c>
      <c r="D17" s="1">
        <v>2.5502300000000001E-5</v>
      </c>
      <c r="E17" s="11">
        <v>2.5377299999999998E-5</v>
      </c>
      <c r="F17" s="1">
        <v>2.5249000000000002E-5</v>
      </c>
      <c r="G17" s="1">
        <v>2.51214E-5</v>
      </c>
      <c r="H17" s="1">
        <v>2.4992599999999999E-5</v>
      </c>
      <c r="I17" s="1">
        <v>2.4861699999999999E-5</v>
      </c>
      <c r="J17" s="1">
        <v>2.47291E-5</v>
      </c>
    </row>
    <row r="18" spans="1:10" x14ac:dyDescent="0.25">
      <c r="A18">
        <v>1700</v>
      </c>
      <c r="B18" s="44">
        <v>2.5855900000000001E-5</v>
      </c>
      <c r="C18" s="1">
        <v>2.57334E-5</v>
      </c>
      <c r="D18" s="1">
        <v>2.5608700000000001E-5</v>
      </c>
      <c r="E18" s="1">
        <v>2.54833E-5</v>
      </c>
      <c r="F18" s="1">
        <v>2.5356099999999999E-5</v>
      </c>
      <c r="G18" s="44">
        <v>2.5227300000000002E-5</v>
      </c>
      <c r="H18" s="1">
        <v>2.5097200000000001E-5</v>
      </c>
      <c r="I18" s="1">
        <v>2.4967E-5</v>
      </c>
      <c r="J18" s="1">
        <v>2.4833200000000001E-5</v>
      </c>
    </row>
    <row r="19" spans="1:10" x14ac:dyDescent="0.25">
      <c r="A19">
        <v>1800</v>
      </c>
      <c r="B19" s="1">
        <v>2.5967000000000001E-5</v>
      </c>
      <c r="C19" s="1">
        <v>2.5843800000000001E-5</v>
      </c>
      <c r="D19" s="1">
        <v>2.5718999999999999E-5</v>
      </c>
      <c r="E19" s="1">
        <v>2.55926E-5</v>
      </c>
      <c r="F19" s="1">
        <v>2.54663E-5</v>
      </c>
      <c r="G19" s="1">
        <v>2.53379E-5</v>
      </c>
      <c r="H19" s="1">
        <v>2.52065E-5</v>
      </c>
      <c r="I19" s="1">
        <v>2.5075400000000001E-5</v>
      </c>
      <c r="J19" s="1">
        <v>2.49406E-5</v>
      </c>
    </row>
    <row r="20" spans="1:10" x14ac:dyDescent="0.25">
      <c r="A20">
        <v>2000</v>
      </c>
      <c r="B20" s="1">
        <v>2.62015E-5</v>
      </c>
      <c r="C20" s="1">
        <v>2.6078500000000001E-5</v>
      </c>
      <c r="D20" s="1">
        <v>2.5952299999999999E-5</v>
      </c>
      <c r="E20" s="1">
        <v>2.5828100000000001E-5</v>
      </c>
      <c r="F20" s="1">
        <v>2.5699700000000001E-5</v>
      </c>
      <c r="G20" s="1">
        <v>2.5570100000000001E-5</v>
      </c>
      <c r="H20" s="1">
        <v>2.5443300000000001E-5</v>
      </c>
      <c r="I20" s="1">
        <v>2.5314099999999999E-5</v>
      </c>
      <c r="J20" s="1">
        <v>2.5168799999999999E-5</v>
      </c>
    </row>
    <row r="21" spans="1:10" x14ac:dyDescent="0.25">
      <c r="A21">
        <v>2150</v>
      </c>
      <c r="B21" s="1">
        <v>2.6398100000000001E-5</v>
      </c>
      <c r="C21" s="1">
        <v>2.6268500000000001E-5</v>
      </c>
      <c r="D21" s="1">
        <v>2.6142100000000002E-5</v>
      </c>
      <c r="E21" s="1">
        <v>2.60161E-5</v>
      </c>
      <c r="F21" s="1">
        <v>2.5889199999999999E-5</v>
      </c>
      <c r="G21" s="1">
        <v>2.57703E-5</v>
      </c>
      <c r="H21" s="1">
        <v>2.5644599999999998E-5</v>
      </c>
      <c r="I21" s="1">
        <v>2.5505500000000002E-5</v>
      </c>
      <c r="J21" s="1">
        <v>2.5358400000000001E-5</v>
      </c>
    </row>
    <row r="22" spans="1:10" x14ac:dyDescent="0.25">
      <c r="A22">
        <v>2300</v>
      </c>
      <c r="B22" s="1">
        <v>2.6605E-5</v>
      </c>
      <c r="C22" s="1">
        <v>2.6478999999999998E-5</v>
      </c>
      <c r="D22" s="1">
        <v>2.6376800000000001E-5</v>
      </c>
      <c r="E22" s="1">
        <v>2.6239799999999999E-5</v>
      </c>
      <c r="F22" s="1">
        <v>2.6105399999999999E-5</v>
      </c>
      <c r="G22" s="1">
        <v>2.5997900000000001E-5</v>
      </c>
      <c r="H22" s="1">
        <v>2.5877500000000001E-5</v>
      </c>
      <c r="I22" s="1">
        <v>2.5753800000000001E-5</v>
      </c>
      <c r="J22" s="1">
        <v>2.5632299999999999E-5</v>
      </c>
    </row>
    <row r="23" spans="1:10" x14ac:dyDescent="0.25">
      <c r="A23">
        <v>2450</v>
      </c>
      <c r="B23" s="1">
        <v>2.6844700000000001E-5</v>
      </c>
      <c r="C23" s="1">
        <v>2.67392E-5</v>
      </c>
      <c r="D23" s="1">
        <v>2.6620600000000001E-5</v>
      </c>
      <c r="E23" s="1">
        <v>2.6517300000000001E-5</v>
      </c>
      <c r="F23" s="1">
        <v>2.63899E-5</v>
      </c>
      <c r="G23" s="1">
        <v>2.63035E-5</v>
      </c>
      <c r="H23" s="1">
        <v>2.6196000000000001E-5</v>
      </c>
      <c r="I23" s="1">
        <v>2.60689E-5</v>
      </c>
      <c r="J23" s="1">
        <v>2.5930100000000001E-5</v>
      </c>
    </row>
    <row r="24" spans="1:10" x14ac:dyDescent="0.25">
      <c r="A24">
        <v>2600</v>
      </c>
      <c r="B24" s="1">
        <v>2.71827E-5</v>
      </c>
      <c r="C24" s="1">
        <v>2.70824E-5</v>
      </c>
      <c r="D24" s="1">
        <v>2.6971700000000001E-5</v>
      </c>
      <c r="E24" s="1">
        <v>2.6849500000000001E-5</v>
      </c>
      <c r="F24" s="1">
        <v>2.67114E-5</v>
      </c>
      <c r="G24" s="1">
        <v>2.6574999999999999E-5</v>
      </c>
      <c r="H24" s="1">
        <v>2.64349E-5</v>
      </c>
      <c r="I24" s="1">
        <v>2.62851E-5</v>
      </c>
      <c r="J24" s="1">
        <v>2.6132899999999998E-5</v>
      </c>
    </row>
    <row r="25" spans="1:10" x14ac:dyDescent="0.25">
      <c r="A25">
        <v>2800</v>
      </c>
      <c r="B25" s="1">
        <v>2.7591300000000001E-5</v>
      </c>
      <c r="C25" s="1">
        <v>2.7458999999999999E-5</v>
      </c>
      <c r="D25" s="1">
        <v>2.7324499999999999E-5</v>
      </c>
      <c r="E25" s="1">
        <v>2.7168100000000002E-5</v>
      </c>
      <c r="F25" s="1">
        <v>2.7017800000000001E-5</v>
      </c>
      <c r="G25" s="1">
        <v>2.6865699999999999E-5</v>
      </c>
      <c r="H25" s="1">
        <v>2.67021E-5</v>
      </c>
      <c r="I25" s="1">
        <v>2.6540899999999999E-5</v>
      </c>
      <c r="J25" s="1">
        <v>2.6377299999999999E-5</v>
      </c>
    </row>
    <row r="26" spans="1:10" x14ac:dyDescent="0.25">
      <c r="A26">
        <v>2950</v>
      </c>
      <c r="B26" s="1">
        <v>2.7843899999999999E-5</v>
      </c>
      <c r="C26" s="1">
        <v>2.7696100000000001E-5</v>
      </c>
      <c r="D26" s="1">
        <v>2.7543E-5</v>
      </c>
      <c r="E26" s="1">
        <v>2.7387200000000001E-5</v>
      </c>
      <c r="F26" s="1">
        <v>2.72231E-5</v>
      </c>
      <c r="G26" s="1">
        <v>2.7065700000000001E-5</v>
      </c>
      <c r="H26" s="1">
        <v>2.68999E-5</v>
      </c>
      <c r="I26" s="1">
        <v>2.6735499999999998E-5</v>
      </c>
      <c r="J26" s="1">
        <v>2.6567499999999999E-5</v>
      </c>
    </row>
    <row r="27" spans="1:10" x14ac:dyDescent="0.25">
      <c r="A27">
        <v>3100</v>
      </c>
      <c r="B27" s="1">
        <v>2.8076899999999999E-5</v>
      </c>
      <c r="C27" s="1">
        <v>2.79276E-5</v>
      </c>
      <c r="D27" s="1">
        <v>2.77686E-5</v>
      </c>
      <c r="E27" s="1">
        <v>2.7608300000000001E-5</v>
      </c>
      <c r="F27" s="1">
        <v>2.7433999999999999E-5</v>
      </c>
      <c r="G27" s="1">
        <v>2.7280999999999999E-5</v>
      </c>
      <c r="H27" s="1">
        <v>2.7110500000000001E-5</v>
      </c>
      <c r="I27" s="1">
        <v>2.6942200000000001E-5</v>
      </c>
      <c r="J27" s="1">
        <v>2.6771299999999999E-5</v>
      </c>
    </row>
    <row r="28" spans="1:10" x14ac:dyDescent="0.25">
      <c r="A28">
        <v>3300</v>
      </c>
      <c r="B28" s="1">
        <v>2.8411999999999998E-5</v>
      </c>
      <c r="C28" s="1">
        <v>2.82507E-5</v>
      </c>
      <c r="D28" s="1">
        <v>2.8120299999999999E-5</v>
      </c>
      <c r="E28" s="1">
        <v>2.7929500000000001E-5</v>
      </c>
      <c r="F28" s="1">
        <v>2.7762900000000001E-5</v>
      </c>
      <c r="G28" s="1">
        <v>2.7589600000000001E-5</v>
      </c>
      <c r="H28" s="1">
        <v>2.7431900000000001E-5</v>
      </c>
      <c r="I28" s="1">
        <v>2.7280400000000001E-5</v>
      </c>
      <c r="J28" s="1">
        <v>2.7070899999999999E-5</v>
      </c>
    </row>
    <row r="30" spans="1:10" x14ac:dyDescent="0.25">
      <c r="F30" s="6" t="s">
        <v>122</v>
      </c>
    </row>
    <row r="31" spans="1:10" x14ac:dyDescent="0.25">
      <c r="B31" s="1">
        <v>0</v>
      </c>
      <c r="C31" s="1">
        <v>0.125</v>
      </c>
      <c r="D31" s="1">
        <v>0.25</v>
      </c>
      <c r="E31" s="1">
        <v>0.375</v>
      </c>
      <c r="F31" s="1">
        <v>0.5</v>
      </c>
      <c r="G31" s="1">
        <v>0.625</v>
      </c>
      <c r="H31" s="1">
        <v>0.75</v>
      </c>
      <c r="I31" s="1">
        <v>0.875</v>
      </c>
      <c r="J31" s="1">
        <v>1</v>
      </c>
    </row>
    <row r="32" spans="1:10" x14ac:dyDescent="0.25">
      <c r="A32" s="3" t="s">
        <v>2</v>
      </c>
      <c r="B32" s="7" t="s">
        <v>1</v>
      </c>
      <c r="C32" s="7" t="s">
        <v>6</v>
      </c>
      <c r="D32" s="7" t="s">
        <v>7</v>
      </c>
      <c r="E32" s="7" t="s">
        <v>8</v>
      </c>
      <c r="F32" s="7" t="s">
        <v>9</v>
      </c>
      <c r="G32" s="7" t="s">
        <v>10</v>
      </c>
      <c r="H32" s="7" t="s">
        <v>11</v>
      </c>
      <c r="I32" s="7" t="s">
        <v>12</v>
      </c>
      <c r="J32" s="7" t="s">
        <v>13</v>
      </c>
    </row>
    <row r="33" spans="1:10" x14ac:dyDescent="0.25">
      <c r="A33">
        <v>300</v>
      </c>
      <c r="B33" s="1">
        <f>B4-B$31*$J4-(1-B$31)*B4</f>
        <v>0</v>
      </c>
      <c r="C33" s="1">
        <f t="shared" ref="C33:J33" si="0">C4-C$31*$J4-(1-C$31)*C4</f>
        <v>1.075149999999996E-7</v>
      </c>
      <c r="D33" s="1">
        <f t="shared" si="0"/>
        <v>1.8440000000000115E-7</v>
      </c>
      <c r="E33" s="1">
        <f t="shared" si="0"/>
        <v>2.3096250000000076E-7</v>
      </c>
      <c r="F33" s="1">
        <f t="shared" si="0"/>
        <v>2.4675000000000064E-7</v>
      </c>
      <c r="G33" s="1">
        <f t="shared" si="0"/>
        <v>2.3174999999999994E-7</v>
      </c>
      <c r="H33" s="1">
        <f t="shared" si="0"/>
        <v>1.856249999999996E-7</v>
      </c>
      <c r="I33" s="1">
        <f t="shared" si="0"/>
        <v>1.0841250000000182E-7</v>
      </c>
      <c r="J33" s="1">
        <f t="shared" si="0"/>
        <v>0</v>
      </c>
    </row>
    <row r="34" spans="1:10" x14ac:dyDescent="0.25">
      <c r="A34">
        <v>400</v>
      </c>
      <c r="B34" s="1">
        <f t="shared" ref="B34:J34" si="1">B5-B$31*$J5-(1-B$31)*B5</f>
        <v>0</v>
      </c>
      <c r="C34" s="1">
        <f t="shared" si="1"/>
        <v>1.0784999999999931E-7</v>
      </c>
      <c r="D34" s="1">
        <f t="shared" si="1"/>
        <v>1.8524999999999624E-7</v>
      </c>
      <c r="E34" s="1">
        <f t="shared" si="1"/>
        <v>2.3190000000000027E-7</v>
      </c>
      <c r="F34" s="1">
        <f t="shared" si="1"/>
        <v>2.4779999999999956E-7</v>
      </c>
      <c r="G34" s="1">
        <f t="shared" si="1"/>
        <v>2.3268749999999946E-7</v>
      </c>
      <c r="H34" s="1">
        <f t="shared" si="1"/>
        <v>1.8652500000000157E-7</v>
      </c>
      <c r="I34" s="1">
        <f t="shared" si="1"/>
        <v>1.0920000000000016E-7</v>
      </c>
      <c r="J34" s="1">
        <f t="shared" si="1"/>
        <v>0</v>
      </c>
    </row>
    <row r="35" spans="1:10" x14ac:dyDescent="0.25">
      <c r="A35">
        <v>500</v>
      </c>
      <c r="B35" s="1">
        <f t="shared" ref="B35:J35" si="2">B6-B$31*$J6-(1-B$31)*B6</f>
        <v>0</v>
      </c>
      <c r="C35" s="1">
        <f t="shared" si="2"/>
        <v>1.0821250000000096E-7</v>
      </c>
      <c r="D35" s="1">
        <f t="shared" si="2"/>
        <v>1.8597499999999952E-7</v>
      </c>
      <c r="E35" s="1">
        <f t="shared" si="2"/>
        <v>2.3272500000000208E-7</v>
      </c>
      <c r="F35" s="1">
        <f t="shared" si="2"/>
        <v>2.4864999999999973E-7</v>
      </c>
      <c r="G35" s="1">
        <f t="shared" si="2"/>
        <v>2.3356249999999968E-7</v>
      </c>
      <c r="H35" s="1">
        <f t="shared" si="2"/>
        <v>1.8734999999999999E-7</v>
      </c>
      <c r="I35" s="1">
        <f t="shared" si="2"/>
        <v>1.0937500000000012E-7</v>
      </c>
      <c r="J35" s="1">
        <f t="shared" si="2"/>
        <v>0</v>
      </c>
    </row>
    <row r="36" spans="1:10" x14ac:dyDescent="0.25">
      <c r="A36">
        <v>600</v>
      </c>
      <c r="B36" s="1">
        <f t="shared" ref="B36:J36" si="3">B7-B$31*$J7-(1-B$31)*B7</f>
        <v>0</v>
      </c>
      <c r="C36" s="1">
        <f t="shared" si="3"/>
        <v>1.0860000000000096E-7</v>
      </c>
      <c r="D36" s="1">
        <f t="shared" si="3"/>
        <v>1.8652499999999734E-7</v>
      </c>
      <c r="E36" s="1">
        <f t="shared" si="3"/>
        <v>2.335500000000005E-7</v>
      </c>
      <c r="F36" s="1">
        <f t="shared" si="3"/>
        <v>2.4965000000000023E-7</v>
      </c>
      <c r="G36" s="1">
        <f t="shared" si="3"/>
        <v>2.3456249999999848E-7</v>
      </c>
      <c r="H36" s="1">
        <f t="shared" si="3"/>
        <v>1.8795000000000131E-7</v>
      </c>
      <c r="I36" s="1">
        <f t="shared" si="3"/>
        <v>1.0990000000000127E-7</v>
      </c>
      <c r="J36" s="1">
        <f t="shared" si="3"/>
        <v>0</v>
      </c>
    </row>
    <row r="37" spans="1:10" x14ac:dyDescent="0.25">
      <c r="A37">
        <v>700</v>
      </c>
      <c r="B37" s="1">
        <f t="shared" ref="B37:J37" si="4">B8-B$31*$J8-(1-B$31)*B8</f>
        <v>0</v>
      </c>
      <c r="C37" s="1">
        <f t="shared" si="4"/>
        <v>1.0892499999999998E-7</v>
      </c>
      <c r="D37" s="1">
        <f t="shared" si="4"/>
        <v>1.8712499999999865E-7</v>
      </c>
      <c r="E37" s="1">
        <f t="shared" si="4"/>
        <v>2.3433749999999799E-7</v>
      </c>
      <c r="F37" s="1">
        <f t="shared" si="4"/>
        <v>2.5064999999999903E-7</v>
      </c>
      <c r="G37" s="1">
        <f t="shared" si="4"/>
        <v>2.3549999999999969E-7</v>
      </c>
      <c r="H37" s="1">
        <f t="shared" si="4"/>
        <v>1.8877499999999973E-7</v>
      </c>
      <c r="I37" s="1">
        <f t="shared" si="4"/>
        <v>1.1051249999999922E-7</v>
      </c>
      <c r="J37" s="1">
        <f t="shared" si="4"/>
        <v>0</v>
      </c>
    </row>
    <row r="38" spans="1:10" x14ac:dyDescent="0.25">
      <c r="A38">
        <v>800</v>
      </c>
      <c r="B38" s="1">
        <f t="shared" ref="B38:J38" si="5">B9-B$31*$J9-(1-B$31)*B9</f>
        <v>0</v>
      </c>
      <c r="C38" s="1">
        <f t="shared" si="5"/>
        <v>1.0937500000000096E-7</v>
      </c>
      <c r="D38" s="1">
        <f t="shared" si="5"/>
        <v>1.8802500000000063E-7</v>
      </c>
      <c r="E38" s="1">
        <f t="shared" si="5"/>
        <v>2.3553750000000062E-7</v>
      </c>
      <c r="F38" s="1">
        <f t="shared" si="5"/>
        <v>2.5190000000000008E-7</v>
      </c>
      <c r="G38" s="1">
        <f t="shared" si="5"/>
        <v>2.3656249999999948E-7</v>
      </c>
      <c r="H38" s="1">
        <f t="shared" si="5"/>
        <v>1.8997499999999982E-7</v>
      </c>
      <c r="I38" s="1">
        <f t="shared" si="5"/>
        <v>1.111249999999976E-7</v>
      </c>
      <c r="J38" s="1">
        <f t="shared" si="5"/>
        <v>0</v>
      </c>
    </row>
    <row r="39" spans="1:10" x14ac:dyDescent="0.25">
      <c r="A39">
        <v>900</v>
      </c>
      <c r="B39" s="1">
        <f t="shared" ref="B39:J39" si="6">B10-B$31*$J10-(1-B$31)*B10</f>
        <v>0</v>
      </c>
      <c r="C39" s="1">
        <f t="shared" si="6"/>
        <v>1.0969999999999998E-7</v>
      </c>
      <c r="D39" s="1">
        <f t="shared" si="6"/>
        <v>1.8855000000000008E-7</v>
      </c>
      <c r="E39" s="1">
        <f t="shared" si="6"/>
        <v>2.3643749999999921E-7</v>
      </c>
      <c r="F39" s="1">
        <f t="shared" si="6"/>
        <v>2.5265000000000003E-7</v>
      </c>
      <c r="G39" s="1">
        <f t="shared" si="6"/>
        <v>2.3743749999999971E-7</v>
      </c>
      <c r="H39" s="1">
        <f t="shared" si="6"/>
        <v>1.9049999999999843E-7</v>
      </c>
      <c r="I39" s="1">
        <f t="shared" si="6"/>
        <v>1.1138749999999818E-7</v>
      </c>
      <c r="J39" s="1">
        <f t="shared" si="6"/>
        <v>0</v>
      </c>
    </row>
    <row r="40" spans="1:10" x14ac:dyDescent="0.25">
      <c r="A40">
        <v>1000</v>
      </c>
      <c r="B40" s="1">
        <f t="shared" ref="B40:J40" si="7">B11-B$31*$J11-(1-B$31)*B11</f>
        <v>0</v>
      </c>
      <c r="C40" s="1">
        <f t="shared" si="7"/>
        <v>1.1006249999999824E-7</v>
      </c>
      <c r="D40" s="1">
        <f t="shared" si="7"/>
        <v>1.8932500000000009E-7</v>
      </c>
      <c r="E40" s="1">
        <f t="shared" si="7"/>
        <v>2.3729999999999856E-7</v>
      </c>
      <c r="F40" s="1">
        <f t="shared" si="7"/>
        <v>2.5384999999999927E-7</v>
      </c>
      <c r="G40" s="1">
        <f t="shared" si="7"/>
        <v>2.3868750000000075E-7</v>
      </c>
      <c r="H40" s="1">
        <f t="shared" si="7"/>
        <v>1.91849999999998E-7</v>
      </c>
      <c r="I40" s="1">
        <f t="shared" si="7"/>
        <v>1.1243750000000175E-7</v>
      </c>
      <c r="J40" s="1">
        <f t="shared" si="7"/>
        <v>0</v>
      </c>
    </row>
    <row r="41" spans="1:10" x14ac:dyDescent="0.25">
      <c r="A41">
        <v>1100</v>
      </c>
      <c r="B41" s="1">
        <f t="shared" ref="B41:J41" si="8">B12-B$31*$J12-(1-B$31)*B12</f>
        <v>0</v>
      </c>
      <c r="C41" s="1">
        <f t="shared" si="8"/>
        <v>1.1049999999999835E-7</v>
      </c>
      <c r="D41" s="1">
        <f t="shared" si="8"/>
        <v>1.9009999999999671E-7</v>
      </c>
      <c r="E41" s="1">
        <f t="shared" si="8"/>
        <v>2.3831250000000163E-7</v>
      </c>
      <c r="F41" s="1">
        <f t="shared" si="8"/>
        <v>2.5510000000000032E-7</v>
      </c>
      <c r="G41" s="1">
        <f t="shared" si="8"/>
        <v>2.3968749999999956E-7</v>
      </c>
      <c r="H41" s="1">
        <f t="shared" si="8"/>
        <v>1.9245000000000186E-7</v>
      </c>
      <c r="I41" s="1">
        <f t="shared" si="8"/>
        <v>1.1278750000000209E-7</v>
      </c>
      <c r="J41" s="1">
        <f t="shared" si="8"/>
        <v>0</v>
      </c>
    </row>
    <row r="42" spans="1:10" x14ac:dyDescent="0.25">
      <c r="A42">
        <v>1200</v>
      </c>
      <c r="B42" s="1">
        <f t="shared" ref="B42:J42" si="9">B13-B$31*$J13-(1-B$31)*B13</f>
        <v>0</v>
      </c>
      <c r="C42" s="1">
        <f t="shared" si="9"/>
        <v>1.1087500000000087E-7</v>
      </c>
      <c r="D42" s="1">
        <f t="shared" si="9"/>
        <v>1.9077500000000327E-7</v>
      </c>
      <c r="E42" s="1">
        <f t="shared" si="9"/>
        <v>2.3913749999999835E-7</v>
      </c>
      <c r="F42" s="1">
        <f t="shared" si="9"/>
        <v>2.559999999999989E-7</v>
      </c>
      <c r="G42" s="1">
        <f t="shared" si="9"/>
        <v>2.4093749999999891E-7</v>
      </c>
      <c r="H42" s="1">
        <f t="shared" si="9"/>
        <v>1.9342499999999807E-7</v>
      </c>
      <c r="I42" s="1">
        <f t="shared" si="9"/>
        <v>1.1304999999999801E-7</v>
      </c>
      <c r="J42" s="1">
        <f t="shared" si="9"/>
        <v>0</v>
      </c>
    </row>
    <row r="43" spans="1:10" x14ac:dyDescent="0.25">
      <c r="A43">
        <v>1300</v>
      </c>
      <c r="B43" s="1">
        <f t="shared" ref="B43:J43" si="10">B14-B$31*$J14-(1-B$31)*B14</f>
        <v>0</v>
      </c>
      <c r="C43" s="1">
        <f t="shared" si="10"/>
        <v>1.1128749999999923E-7</v>
      </c>
      <c r="D43" s="1">
        <f t="shared" si="10"/>
        <v>1.9095000000000196E-7</v>
      </c>
      <c r="E43" s="1">
        <f t="shared" si="10"/>
        <v>2.401124999999988E-7</v>
      </c>
      <c r="F43" s="1">
        <f t="shared" si="10"/>
        <v>2.5695000000000099E-7</v>
      </c>
      <c r="G43" s="1">
        <f t="shared" si="10"/>
        <v>2.4200000000000209E-7</v>
      </c>
      <c r="H43" s="1">
        <f t="shared" si="10"/>
        <v>1.9469999999999917E-7</v>
      </c>
      <c r="I43" s="1">
        <f t="shared" si="10"/>
        <v>1.1383750000000186E-7</v>
      </c>
      <c r="J43" s="1">
        <f t="shared" si="10"/>
        <v>0</v>
      </c>
    </row>
    <row r="44" spans="1:10" x14ac:dyDescent="0.25">
      <c r="A44">
        <v>1400</v>
      </c>
      <c r="B44" s="1">
        <f t="shared" ref="B44:J44" si="11">B15-B$31*$J15-(1-B$31)*B15</f>
        <v>0</v>
      </c>
      <c r="C44" s="1">
        <f t="shared" si="11"/>
        <v>1.1161249999999825E-7</v>
      </c>
      <c r="D44" s="1">
        <f t="shared" si="11"/>
        <v>1.9317499999999837E-7</v>
      </c>
      <c r="E44" s="1">
        <f t="shared" si="11"/>
        <v>2.409375000000023E-7</v>
      </c>
      <c r="F44" s="1">
        <f t="shared" si="11"/>
        <v>2.5835000000000067E-7</v>
      </c>
      <c r="G44" s="1">
        <f t="shared" si="11"/>
        <v>2.4312500000000117E-7</v>
      </c>
      <c r="H44" s="1">
        <f t="shared" si="11"/>
        <v>1.9537500000000234E-7</v>
      </c>
      <c r="I44" s="1">
        <f t="shared" si="11"/>
        <v>1.1427500000000197E-7</v>
      </c>
      <c r="J44" s="1">
        <f t="shared" si="11"/>
        <v>0</v>
      </c>
    </row>
    <row r="45" spans="1:10" x14ac:dyDescent="0.25">
      <c r="A45">
        <v>1500</v>
      </c>
      <c r="B45" s="1">
        <f t="shared" ref="B45:J45" si="12">B16-B$31*$J16-(1-B$31)*B16</f>
        <v>0</v>
      </c>
      <c r="C45" s="1">
        <f t="shared" si="12"/>
        <v>1.1198749999999738E-7</v>
      </c>
      <c r="D45" s="1">
        <f t="shared" si="12"/>
        <v>1.9269999999999902E-7</v>
      </c>
      <c r="E45" s="1">
        <f t="shared" si="12"/>
        <v>2.4217500000000078E-7</v>
      </c>
      <c r="F45" s="1">
        <f t="shared" si="12"/>
        <v>2.5929999999999936E-7</v>
      </c>
      <c r="G45" s="1">
        <f t="shared" si="12"/>
        <v>2.4425000000000024E-7</v>
      </c>
      <c r="H45" s="1">
        <f t="shared" si="12"/>
        <v>1.9649999999999803E-7</v>
      </c>
      <c r="I45" s="1">
        <f t="shared" si="12"/>
        <v>1.1523750000000196E-7</v>
      </c>
      <c r="J45" s="1">
        <f t="shared" si="12"/>
        <v>0</v>
      </c>
    </row>
    <row r="46" spans="1:10" x14ac:dyDescent="0.25">
      <c r="A46">
        <v>1600</v>
      </c>
      <c r="B46" s="1">
        <f t="shared" ref="B46:J46" si="13">B17-B$31*$J17-(1-B$31)*B17</f>
        <v>0</v>
      </c>
      <c r="C46" s="1">
        <f t="shared" si="13"/>
        <v>1.122499999999988E-7</v>
      </c>
      <c r="D46" s="1">
        <f t="shared" si="13"/>
        <v>1.9329999999999695E-7</v>
      </c>
      <c r="E46" s="1">
        <f t="shared" si="13"/>
        <v>2.4307499999999936E-7</v>
      </c>
      <c r="F46" s="1">
        <f t="shared" si="13"/>
        <v>2.5995000000000079E-7</v>
      </c>
      <c r="G46" s="1">
        <f t="shared" si="13"/>
        <v>2.4518749999999807E-7</v>
      </c>
      <c r="H46" s="1">
        <f t="shared" si="13"/>
        <v>1.976250000000005E-7</v>
      </c>
      <c r="I46" s="1">
        <f t="shared" si="13"/>
        <v>1.160250000000003E-7</v>
      </c>
      <c r="J46" s="1">
        <f t="shared" si="13"/>
        <v>0</v>
      </c>
    </row>
    <row r="47" spans="1:10" x14ac:dyDescent="0.25">
      <c r="A47">
        <v>1700</v>
      </c>
      <c r="B47" s="1">
        <f t="shared" ref="B47:J47" si="14">B18-B$31*$J18-(1-B$31)*B18</f>
        <v>0</v>
      </c>
      <c r="C47" s="1">
        <f t="shared" si="14"/>
        <v>1.125250000000011E-7</v>
      </c>
      <c r="D47" s="1">
        <f t="shared" si="14"/>
        <v>1.938749999999999E-7</v>
      </c>
      <c r="E47" s="1">
        <f t="shared" si="14"/>
        <v>2.4378750000000177E-7</v>
      </c>
      <c r="F47" s="1">
        <f t="shared" si="14"/>
        <v>2.61449999999999E-7</v>
      </c>
      <c r="G47" s="1">
        <f t="shared" si="14"/>
        <v>2.4631249999999884E-7</v>
      </c>
      <c r="H47" s="1">
        <f t="shared" si="14"/>
        <v>1.9799999999999878E-7</v>
      </c>
      <c r="I47" s="1">
        <f t="shared" si="14"/>
        <v>1.1707499999999837E-7</v>
      </c>
      <c r="J47" s="1">
        <f t="shared" si="14"/>
        <v>0</v>
      </c>
    </row>
    <row r="48" spans="1:10" x14ac:dyDescent="0.25">
      <c r="A48">
        <v>1800</v>
      </c>
      <c r="B48" s="1">
        <f t="shared" ref="B48:J48" si="15">B19-B$31*$J19-(1-B$31)*B19</f>
        <v>0</v>
      </c>
      <c r="C48" s="1">
        <f t="shared" si="15"/>
        <v>1.1290000000000022E-7</v>
      </c>
      <c r="D48" s="1">
        <f t="shared" si="15"/>
        <v>1.945999999999998E-7</v>
      </c>
      <c r="E48" s="1">
        <f t="shared" si="15"/>
        <v>2.444999999999974E-7</v>
      </c>
      <c r="F48" s="1">
        <f t="shared" si="15"/>
        <v>2.6285000000000037E-7</v>
      </c>
      <c r="G48" s="1">
        <f t="shared" si="15"/>
        <v>2.4831250000000153E-7</v>
      </c>
      <c r="H48" s="1">
        <f t="shared" si="15"/>
        <v>1.9942500000000106E-7</v>
      </c>
      <c r="I48" s="1">
        <f t="shared" si="15"/>
        <v>1.1795000000000113E-7</v>
      </c>
      <c r="J48" s="1">
        <f t="shared" si="15"/>
        <v>0</v>
      </c>
    </row>
    <row r="49" spans="1:10" x14ac:dyDescent="0.25">
      <c r="A49">
        <v>2000</v>
      </c>
      <c r="B49" s="1">
        <f t="shared" ref="B49:J49" si="16">B20-B$31*$J20-(1-B$31)*B20</f>
        <v>0</v>
      </c>
      <c r="C49" s="1">
        <f t="shared" si="16"/>
        <v>1.1371249999999946E-7</v>
      </c>
      <c r="D49" s="1">
        <f t="shared" si="16"/>
        <v>1.958750000000009E-7</v>
      </c>
      <c r="E49" s="1">
        <f t="shared" si="16"/>
        <v>2.4723750000000256E-7</v>
      </c>
      <c r="F49" s="1">
        <f t="shared" si="16"/>
        <v>2.6545000000000099E-7</v>
      </c>
      <c r="G49" s="1">
        <f t="shared" si="16"/>
        <v>2.5081250000000193E-7</v>
      </c>
      <c r="H49" s="1">
        <f t="shared" si="16"/>
        <v>2.058750000000025E-7</v>
      </c>
      <c r="I49" s="1">
        <f t="shared" si="16"/>
        <v>1.2713750000000053E-7</v>
      </c>
      <c r="J49" s="1">
        <f t="shared" si="16"/>
        <v>0</v>
      </c>
    </row>
    <row r="50" spans="1:10" x14ac:dyDescent="0.25">
      <c r="A50">
        <v>2150</v>
      </c>
      <c r="B50" s="1">
        <f t="shared" ref="B50:J50" si="17">B21-B$31*$J21-(1-B$31)*B21</f>
        <v>0</v>
      </c>
      <c r="C50" s="1">
        <f t="shared" si="17"/>
        <v>1.1376249999999957E-7</v>
      </c>
      <c r="D50" s="1">
        <f t="shared" si="17"/>
        <v>1.9592500000000101E-7</v>
      </c>
      <c r="E50" s="1">
        <f t="shared" si="17"/>
        <v>2.4663749999999786E-7</v>
      </c>
      <c r="F50" s="1">
        <f t="shared" si="17"/>
        <v>2.6539999999999919E-7</v>
      </c>
      <c r="G50" s="1">
        <f t="shared" si="17"/>
        <v>2.5743749999999952E-7</v>
      </c>
      <c r="H50" s="1">
        <f t="shared" si="17"/>
        <v>2.1464999999999717E-7</v>
      </c>
      <c r="I50" s="1">
        <f t="shared" si="17"/>
        <v>1.2871250000000186E-7</v>
      </c>
      <c r="J50" s="1">
        <f t="shared" si="17"/>
        <v>0</v>
      </c>
    </row>
    <row r="51" spans="1:10" x14ac:dyDescent="0.25">
      <c r="A51">
        <v>2300</v>
      </c>
      <c r="B51" s="1">
        <f t="shared" ref="B51:J51" si="18">B22-B$31*$J22-(1-B$31)*B22</f>
        <v>0</v>
      </c>
      <c r="C51" s="1">
        <f t="shared" si="18"/>
        <v>1.0583749999999744E-7</v>
      </c>
      <c r="D51" s="1">
        <f t="shared" si="18"/>
        <v>1.8612499999999985E-7</v>
      </c>
      <c r="E51" s="1">
        <f t="shared" si="18"/>
        <v>2.2781249999999893E-7</v>
      </c>
      <c r="F51" s="1">
        <f t="shared" si="18"/>
        <v>2.365500000000003E-7</v>
      </c>
      <c r="G51" s="1">
        <f t="shared" si="18"/>
        <v>2.2850000000000129E-7</v>
      </c>
      <c r="H51" s="1">
        <f t="shared" si="18"/>
        <v>1.839000000000009E-7</v>
      </c>
      <c r="I51" s="1">
        <f t="shared" si="18"/>
        <v>1.0631250000000314E-7</v>
      </c>
      <c r="J51" s="1">
        <f t="shared" si="18"/>
        <v>0</v>
      </c>
    </row>
    <row r="52" spans="1:10" x14ac:dyDescent="0.25">
      <c r="A52">
        <v>2450</v>
      </c>
      <c r="B52" s="1">
        <f t="shared" ref="B52:J52" si="19">B23-B$31*$J23-(1-B$31)*B23</f>
        <v>0</v>
      </c>
      <c r="C52" s="1">
        <f t="shared" si="19"/>
        <v>1.0113750000000069E-7</v>
      </c>
      <c r="D52" s="1">
        <f t="shared" si="19"/>
        <v>1.7262500000000074E-7</v>
      </c>
      <c r="E52" s="1">
        <f t="shared" si="19"/>
        <v>2.2019999999999833E-7</v>
      </c>
      <c r="F52" s="1">
        <f t="shared" si="19"/>
        <v>2.2989999999999927E-7</v>
      </c>
      <c r="G52" s="1">
        <f t="shared" si="19"/>
        <v>2.3337499999999842E-7</v>
      </c>
      <c r="H52" s="1">
        <f t="shared" si="19"/>
        <v>1.9942499999999937E-7</v>
      </c>
      <c r="I52" s="1">
        <f t="shared" si="19"/>
        <v>1.2144999999999907E-7</v>
      </c>
      <c r="J52" s="1">
        <f t="shared" si="19"/>
        <v>0</v>
      </c>
    </row>
    <row r="53" spans="1:10" x14ac:dyDescent="0.25">
      <c r="A53">
        <v>2600</v>
      </c>
      <c r="B53" s="1">
        <f t="shared" ref="B53:J53" si="20">B24-B$31*$J24-(1-B$31)*B24</f>
        <v>0</v>
      </c>
      <c r="C53" s="1">
        <f t="shared" si="20"/>
        <v>1.1868749999999851E-7</v>
      </c>
      <c r="D53" s="1">
        <f t="shared" si="20"/>
        <v>2.0970000000000241E-7</v>
      </c>
      <c r="E53" s="1">
        <f t="shared" si="20"/>
        <v>2.687250000000014E-7</v>
      </c>
      <c r="F53" s="1">
        <f t="shared" si="20"/>
        <v>2.8925000000000066E-7</v>
      </c>
      <c r="G53" s="1">
        <f t="shared" si="20"/>
        <v>2.7631250000000024E-7</v>
      </c>
      <c r="H53" s="1">
        <f t="shared" si="20"/>
        <v>2.2650000000000029E-7</v>
      </c>
      <c r="I53" s="1">
        <f t="shared" si="20"/>
        <v>1.3317500000000275E-7</v>
      </c>
      <c r="J53" s="1">
        <f t="shared" si="20"/>
        <v>0</v>
      </c>
    </row>
    <row r="54" spans="1:10" x14ac:dyDescent="0.25">
      <c r="A54">
        <v>2800</v>
      </c>
      <c r="B54" s="1">
        <f t="shared" ref="B54:J54" si="21">B25-B$31*$J25-(1-B$31)*B25</f>
        <v>0</v>
      </c>
      <c r="C54" s="1">
        <f t="shared" si="21"/>
        <v>1.3521249999999917E-7</v>
      </c>
      <c r="D54" s="1">
        <f t="shared" si="21"/>
        <v>2.3679999999999746E-7</v>
      </c>
      <c r="E54" s="1">
        <f t="shared" si="21"/>
        <v>2.9654999999999973E-7</v>
      </c>
      <c r="F54" s="1">
        <f t="shared" si="21"/>
        <v>3.2025000000000087E-7</v>
      </c>
      <c r="G54" s="1">
        <f t="shared" si="21"/>
        <v>3.0525000000000186E-7</v>
      </c>
      <c r="H54" s="1">
        <f t="shared" si="21"/>
        <v>2.4360000000000136E-7</v>
      </c>
      <c r="I54" s="1">
        <f t="shared" si="21"/>
        <v>1.4315000000000006E-7</v>
      </c>
      <c r="J54" s="1">
        <f t="shared" si="21"/>
        <v>0</v>
      </c>
    </row>
    <row r="55" spans="1:10" x14ac:dyDescent="0.25">
      <c r="A55">
        <v>2950</v>
      </c>
      <c r="B55" s="1">
        <f t="shared" ref="B55:J55" si="22">B26-B$31*$J26-(1-B$31)*B26</f>
        <v>0</v>
      </c>
      <c r="C55" s="1">
        <f t="shared" si="22"/>
        <v>1.4107499999999932E-7</v>
      </c>
      <c r="D55" s="1">
        <f t="shared" si="22"/>
        <v>2.4387500000000112E-7</v>
      </c>
      <c r="E55" s="1">
        <f t="shared" si="22"/>
        <v>3.0738750000000231E-7</v>
      </c>
      <c r="F55" s="1">
        <f t="shared" si="22"/>
        <v>3.2780000000000049E-7</v>
      </c>
      <c r="G55" s="1">
        <f t="shared" si="22"/>
        <v>3.1137500000000005E-7</v>
      </c>
      <c r="H55" s="1">
        <f t="shared" si="22"/>
        <v>2.4930000000000031E-7</v>
      </c>
      <c r="I55" s="1">
        <f t="shared" si="22"/>
        <v>1.4699999999999919E-7</v>
      </c>
      <c r="J55" s="1">
        <f t="shared" si="22"/>
        <v>0</v>
      </c>
    </row>
    <row r="56" spans="1:10" x14ac:dyDescent="0.25">
      <c r="A56">
        <v>3100</v>
      </c>
      <c r="B56" s="1">
        <f t="shared" ref="B56:J56" si="23">B27-B$31*$J27-(1-B$31)*B27</f>
        <v>0</v>
      </c>
      <c r="C56" s="1">
        <f t="shared" si="23"/>
        <v>1.4453750000000099E-7</v>
      </c>
      <c r="D56" s="1">
        <f t="shared" si="23"/>
        <v>2.4932499999999951E-7</v>
      </c>
      <c r="E56" s="1">
        <f t="shared" si="23"/>
        <v>3.1387500000000214E-7</v>
      </c>
      <c r="F56" s="1">
        <f t="shared" si="23"/>
        <v>3.313499999999998E-7</v>
      </c>
      <c r="G56" s="1">
        <f t="shared" si="23"/>
        <v>3.1856249999999971E-7</v>
      </c>
      <c r="H56" s="1">
        <f t="shared" si="23"/>
        <v>2.5440000000000133E-7</v>
      </c>
      <c r="I56" s="1">
        <f t="shared" si="23"/>
        <v>1.4953750000000178E-7</v>
      </c>
      <c r="J56" s="1">
        <f t="shared" si="23"/>
        <v>0</v>
      </c>
    </row>
    <row r="57" spans="1:10" x14ac:dyDescent="0.25">
      <c r="A57">
        <v>3300</v>
      </c>
      <c r="B57" s="1">
        <f t="shared" ref="B57:J57" si="24">B28-B$31*$J28-(1-B$31)*B28</f>
        <v>0</v>
      </c>
      <c r="C57" s="1">
        <f t="shared" si="24"/>
        <v>1.474749999999998E-7</v>
      </c>
      <c r="D57" s="1">
        <f t="shared" si="24"/>
        <v>2.6235000000000266E-7</v>
      </c>
      <c r="E57" s="1">
        <f t="shared" si="24"/>
        <v>3.2197500000000296E-7</v>
      </c>
      <c r="F57" s="1">
        <f t="shared" si="24"/>
        <v>3.4600000000000143E-7</v>
      </c>
      <c r="G57" s="1">
        <f t="shared" si="24"/>
        <v>3.2418750000000019E-7</v>
      </c>
      <c r="H57" s="1">
        <f t="shared" si="24"/>
        <v>2.7075000000000329E-7</v>
      </c>
      <c r="I57" s="1">
        <f t="shared" si="24"/>
        <v>1.8331250000000258E-7</v>
      </c>
      <c r="J57" s="1">
        <f t="shared" si="24"/>
        <v>0</v>
      </c>
    </row>
    <row r="62" spans="1:10" x14ac:dyDescent="0.3">
      <c r="F62" s="6" t="s">
        <v>118</v>
      </c>
    </row>
    <row r="64" spans="1:10" x14ac:dyDescent="0.25">
      <c r="A64" s="3" t="s">
        <v>2</v>
      </c>
      <c r="B64" s="7" t="s">
        <v>1</v>
      </c>
      <c r="C64" s="7" t="s">
        <v>6</v>
      </c>
      <c r="D64" s="7" t="s">
        <v>7</v>
      </c>
      <c r="E64" s="7" t="s">
        <v>8</v>
      </c>
      <c r="F64" s="7" t="s">
        <v>9</v>
      </c>
      <c r="G64" s="7" t="s">
        <v>10</v>
      </c>
      <c r="H64" s="7" t="s">
        <v>11</v>
      </c>
      <c r="I64" s="7" t="s">
        <v>12</v>
      </c>
      <c r="J64" s="7" t="s">
        <v>13</v>
      </c>
    </row>
    <row r="65" spans="1:12" x14ac:dyDescent="0.25">
      <c r="A65">
        <v>300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2" x14ac:dyDescent="0.25">
      <c r="A66">
        <v>400</v>
      </c>
      <c r="B66" s="1">
        <v>7541.5514376787469</v>
      </c>
      <c r="C66" s="1">
        <v>7641.5520149860531</v>
      </c>
      <c r="D66" s="1">
        <v>7641.5520149860531</v>
      </c>
      <c r="E66" s="1">
        <v>7641.5520149865188</v>
      </c>
      <c r="F66" s="1">
        <v>7641.5520149860531</v>
      </c>
      <c r="G66" s="1">
        <v>7641.5520149860531</v>
      </c>
      <c r="H66" s="1">
        <v>7641.5520149865188</v>
      </c>
      <c r="I66" s="1">
        <v>7641.5520149860531</v>
      </c>
      <c r="J66" s="1">
        <v>7641.5520149860531</v>
      </c>
    </row>
    <row r="67" spans="1:12" x14ac:dyDescent="0.25">
      <c r="A67">
        <v>500</v>
      </c>
      <c r="B67" s="1">
        <v>15283.104029973038</v>
      </c>
      <c r="C67" s="1">
        <v>15283.104029973038</v>
      </c>
      <c r="D67" s="1">
        <v>15283.104029972572</v>
      </c>
      <c r="E67" s="1">
        <v>15283.104029973038</v>
      </c>
      <c r="F67" s="1">
        <v>15283.104029973038</v>
      </c>
      <c r="G67" s="1">
        <v>15283.104029972572</v>
      </c>
      <c r="H67" s="1">
        <v>15283.104029973038</v>
      </c>
      <c r="I67" s="1">
        <v>15283.104029972572</v>
      </c>
      <c r="J67" s="1">
        <v>15283.104029973038</v>
      </c>
    </row>
    <row r="68" spans="1:12" x14ac:dyDescent="0.25">
      <c r="A68">
        <v>600</v>
      </c>
      <c r="B68" s="1">
        <v>22974.656333613209</v>
      </c>
      <c r="C68" s="1">
        <v>23024.656622266863</v>
      </c>
      <c r="D68" s="1">
        <v>23024.656622266863</v>
      </c>
      <c r="E68" s="1">
        <v>23024.656622267328</v>
      </c>
      <c r="F68" s="1">
        <v>23024.656622266863</v>
      </c>
      <c r="G68" s="1">
        <v>23024.656622266863</v>
      </c>
      <c r="H68" s="1">
        <v>23024.656622266863</v>
      </c>
      <c r="I68" s="1">
        <v>23024.656622266863</v>
      </c>
      <c r="J68" s="1">
        <v>23024.656622266863</v>
      </c>
    </row>
    <row r="69" spans="1:12" x14ac:dyDescent="0.25">
      <c r="A69">
        <v>700</v>
      </c>
      <c r="B69" s="1">
        <v>30766.209214560688</v>
      </c>
      <c r="C69" s="43">
        <v>30788.79809643887</v>
      </c>
      <c r="D69" s="1">
        <v>30766.209214560222</v>
      </c>
      <c r="E69" s="1">
        <v>30766.209214560688</v>
      </c>
      <c r="F69" s="1">
        <v>30866.209791867994</v>
      </c>
      <c r="G69" s="1">
        <v>30766.209214560222</v>
      </c>
      <c r="H69" s="1">
        <v>30766.209214560688</v>
      </c>
      <c r="I69" s="1">
        <v>30766.209214560222</v>
      </c>
      <c r="J69" s="1">
        <v>30766.209214560688</v>
      </c>
      <c r="L69" s="1"/>
    </row>
    <row r="70" spans="1:12" x14ac:dyDescent="0.25">
      <c r="A70">
        <v>800</v>
      </c>
      <c r="B70" s="1">
        <v>38607.762384161819</v>
      </c>
      <c r="C70" s="1">
        <v>38607.762384161819</v>
      </c>
      <c r="D70" s="1">
        <v>38607.762384161819</v>
      </c>
      <c r="E70" s="1">
        <v>38607.762384162284</v>
      </c>
      <c r="F70" s="1">
        <v>38607.762384161819</v>
      </c>
      <c r="G70" s="1">
        <v>38607.762384161819</v>
      </c>
      <c r="H70" s="1">
        <v>38607.762384162284</v>
      </c>
      <c r="I70" s="1">
        <v>38607.762384161819</v>
      </c>
      <c r="J70" s="1">
        <v>38607.762384161819</v>
      </c>
    </row>
    <row r="71" spans="1:12" x14ac:dyDescent="0.25">
      <c r="A71">
        <v>900</v>
      </c>
      <c r="B71" s="1">
        <v>46449.315553763416</v>
      </c>
      <c r="C71" s="1">
        <v>46549.316131070722</v>
      </c>
      <c r="D71" s="1">
        <v>46449.315553763416</v>
      </c>
      <c r="E71" s="1">
        <v>46549.316131070722</v>
      </c>
      <c r="F71" s="1">
        <v>46549.316131070722</v>
      </c>
      <c r="G71" s="1">
        <v>46449.315553763416</v>
      </c>
      <c r="H71" s="1">
        <v>46449.315553763416</v>
      </c>
      <c r="I71" s="1">
        <v>46449.315553763416</v>
      </c>
      <c r="J71" s="1">
        <v>46449.315553763416</v>
      </c>
    </row>
    <row r="72" spans="1:12" x14ac:dyDescent="0.25">
      <c r="A72">
        <v>1000</v>
      </c>
      <c r="B72" s="1">
        <v>54390.869300671853</v>
      </c>
      <c r="C72" s="1">
        <v>54390.869300671387</v>
      </c>
      <c r="D72" s="1">
        <v>54390.869300671387</v>
      </c>
      <c r="E72" s="1">
        <v>54390.869300671853</v>
      </c>
      <c r="F72" s="1">
        <v>54490.869877979159</v>
      </c>
      <c r="G72" s="1">
        <v>54390.869300671387</v>
      </c>
      <c r="H72" s="1">
        <v>54390.869300671853</v>
      </c>
      <c r="I72" s="1">
        <v>54390.869300671387</v>
      </c>
      <c r="J72" s="1">
        <v>54390.869300671853</v>
      </c>
    </row>
    <row r="73" spans="1:12" x14ac:dyDescent="0.25">
      <c r="A73">
        <v>1100</v>
      </c>
      <c r="B73" s="1">
        <v>62432.423624887597</v>
      </c>
      <c r="C73" s="1">
        <v>62432.423624887597</v>
      </c>
      <c r="D73" s="1">
        <v>62432.423624887597</v>
      </c>
      <c r="E73" s="1">
        <v>62432.423624888062</v>
      </c>
      <c r="F73" s="1">
        <v>62532.424202195369</v>
      </c>
      <c r="G73" s="1">
        <v>62432.423624887597</v>
      </c>
      <c r="H73" s="1">
        <v>62432.423624888062</v>
      </c>
      <c r="I73" s="1">
        <v>62432.423624887597</v>
      </c>
      <c r="J73" s="1">
        <v>62432.423624888062</v>
      </c>
    </row>
    <row r="74" spans="1:12" x14ac:dyDescent="0.25">
      <c r="A74">
        <v>1200</v>
      </c>
      <c r="B74" s="43">
        <v>70496.359000336844</v>
      </c>
      <c r="C74" s="43">
        <v>70571.445596438833</v>
      </c>
      <c r="D74" s="1">
        <v>70573.978526410647</v>
      </c>
      <c r="E74" s="1">
        <v>70498.9780934304</v>
      </c>
      <c r="F74" s="1">
        <v>70573.978526410647</v>
      </c>
      <c r="G74" s="43">
        <v>70521.794867383782</v>
      </c>
      <c r="H74" s="1">
        <v>70473.977949103341</v>
      </c>
      <c r="I74" s="1">
        <v>70473.977949103341</v>
      </c>
      <c r="J74" s="1">
        <v>70548.978382084053</v>
      </c>
    </row>
    <row r="75" spans="1:12" x14ac:dyDescent="0.25">
      <c r="A75">
        <v>1300</v>
      </c>
      <c r="B75" s="1">
        <v>78615.532850626856</v>
      </c>
      <c r="C75" s="1">
        <v>78715.533427934162</v>
      </c>
      <c r="D75" s="1">
        <v>78615.532850626856</v>
      </c>
      <c r="E75" s="1">
        <v>78715.533427934628</v>
      </c>
      <c r="F75" s="1">
        <v>78715.533427934162</v>
      </c>
      <c r="G75" s="1">
        <v>78715.533427934162</v>
      </c>
      <c r="H75" s="1">
        <v>78715.533427934162</v>
      </c>
      <c r="I75" s="1">
        <v>78615.532850626856</v>
      </c>
      <c r="J75" s="1">
        <v>78715.533427934162</v>
      </c>
    </row>
    <row r="76" spans="1:12" x14ac:dyDescent="0.25">
      <c r="A76">
        <v>1400</v>
      </c>
      <c r="B76" s="1">
        <v>86857.088329457678</v>
      </c>
      <c r="C76" s="1">
        <v>86857.088329457678</v>
      </c>
      <c r="D76" s="1">
        <v>87057.08948407229</v>
      </c>
      <c r="E76" s="1">
        <v>86857.088329457678</v>
      </c>
      <c r="F76" s="1">
        <v>86957.088906764984</v>
      </c>
      <c r="G76" s="1">
        <v>86957.088906764984</v>
      </c>
      <c r="H76" s="1">
        <v>86857.088329457678</v>
      </c>
      <c r="I76" s="1">
        <v>86857.088329457678</v>
      </c>
      <c r="J76" s="1">
        <v>86957.088906764984</v>
      </c>
    </row>
    <row r="77" spans="1:12" x14ac:dyDescent="0.25">
      <c r="A77">
        <v>1500</v>
      </c>
      <c r="B77" s="1">
        <v>95098.643808288034</v>
      </c>
      <c r="C77" s="1">
        <v>95198.64438559534</v>
      </c>
      <c r="D77" s="1">
        <v>95198.64438559534</v>
      </c>
      <c r="E77" s="1">
        <v>95248.644674248993</v>
      </c>
      <c r="F77" s="1">
        <v>95298.644962902647</v>
      </c>
      <c r="G77" s="1">
        <v>95198.64438559534</v>
      </c>
      <c r="H77" s="1">
        <v>95198.64438559534</v>
      </c>
      <c r="I77" s="1">
        <v>95198.64438559534</v>
      </c>
      <c r="J77" s="1">
        <v>95298.644962902647</v>
      </c>
    </row>
    <row r="78" spans="1:12" x14ac:dyDescent="0.25">
      <c r="A78">
        <v>1600</v>
      </c>
      <c r="B78" s="1">
        <v>103540.20044173347</v>
      </c>
      <c r="C78" s="1">
        <v>103640.20101904077</v>
      </c>
      <c r="D78" s="1">
        <v>103640.20101904077</v>
      </c>
      <c r="E78" s="1">
        <v>103665.20116336783</v>
      </c>
      <c r="F78" s="1">
        <v>103640.20101904077</v>
      </c>
      <c r="G78" s="1">
        <v>103640.20101904077</v>
      </c>
      <c r="H78" s="1">
        <v>103640.20101904077</v>
      </c>
      <c r="I78" s="1">
        <v>103640.20101904077</v>
      </c>
      <c r="J78" s="1">
        <v>103715.20145202149</v>
      </c>
    </row>
    <row r="79" spans="1:12" x14ac:dyDescent="0.25">
      <c r="A79">
        <v>1700</v>
      </c>
      <c r="B79" s="43">
        <v>112004.00650033681</v>
      </c>
      <c r="C79" s="1">
        <v>112081.75765248574</v>
      </c>
      <c r="D79" s="1">
        <v>112081.75765248574</v>
      </c>
      <c r="E79" s="1">
        <v>112181.75822979352</v>
      </c>
      <c r="F79" s="1">
        <v>112181.75822979305</v>
      </c>
      <c r="G79" s="1">
        <v>112181.75822979305</v>
      </c>
      <c r="H79" s="1">
        <v>112181.75822979352</v>
      </c>
      <c r="I79" s="1">
        <v>112281.75880710036</v>
      </c>
      <c r="J79" s="1">
        <v>112256.75866277376</v>
      </c>
    </row>
    <row r="80" spans="1:12" x14ac:dyDescent="0.25">
      <c r="A80">
        <v>1800</v>
      </c>
      <c r="B80" s="1">
        <v>120623.31486323848</v>
      </c>
      <c r="C80" s="1">
        <v>120723.31544054579</v>
      </c>
      <c r="D80" s="1">
        <v>120723.31544054579</v>
      </c>
      <c r="E80" s="1">
        <v>120748.31558487285</v>
      </c>
      <c r="F80" s="1">
        <v>120898.31645083381</v>
      </c>
      <c r="G80" s="1">
        <v>120873.31630650675</v>
      </c>
      <c r="H80" s="1">
        <v>120823.31601785356</v>
      </c>
      <c r="I80" s="1">
        <v>120923.3165951604</v>
      </c>
      <c r="J80" s="1">
        <v>120923.31659516087</v>
      </c>
    </row>
    <row r="81" spans="1:10" x14ac:dyDescent="0.25">
      <c r="A81">
        <v>2000</v>
      </c>
      <c r="B81" s="1">
        <v>138206.4321712805</v>
      </c>
      <c r="C81" s="1">
        <v>138306.4327485878</v>
      </c>
      <c r="D81" s="1">
        <v>138306.4327485878</v>
      </c>
      <c r="E81" s="1">
        <v>138431.43347022217</v>
      </c>
      <c r="F81" s="1">
        <v>138556.43419185653</v>
      </c>
      <c r="G81" s="1">
        <v>138556.43419185607</v>
      </c>
      <c r="H81" s="1">
        <v>138781.43549079821</v>
      </c>
      <c r="I81" s="1">
        <v>138956.43650108576</v>
      </c>
      <c r="J81" s="1">
        <v>138606.43448051019</v>
      </c>
    </row>
    <row r="82" spans="1:10" x14ac:dyDescent="0.25">
      <c r="A82">
        <v>2150</v>
      </c>
      <c r="B82" s="1">
        <v>152118.77433779091</v>
      </c>
      <c r="C82" s="1">
        <v>151918.77318317583</v>
      </c>
      <c r="D82" s="1">
        <v>151968.77347182948</v>
      </c>
      <c r="E82" s="1">
        <v>152018.7737604836</v>
      </c>
      <c r="F82" s="1">
        <v>152218.77491509821</v>
      </c>
      <c r="G82" s="1">
        <v>152818.77837894205</v>
      </c>
      <c r="H82" s="1">
        <v>153118.78011086443</v>
      </c>
      <c r="I82" s="1">
        <v>152918.77895624936</v>
      </c>
      <c r="J82" s="1">
        <v>152518.77664702013</v>
      </c>
    </row>
    <row r="83" spans="1:10" x14ac:dyDescent="0.25">
      <c r="A83">
        <v>2300</v>
      </c>
      <c r="B83" s="1">
        <v>166231.117658915</v>
      </c>
      <c r="C83" s="1">
        <v>166431.11881352961</v>
      </c>
      <c r="D83" s="1">
        <v>167356.12415362243</v>
      </c>
      <c r="E83" s="1">
        <v>167106.12271035463</v>
      </c>
      <c r="F83" s="1">
        <v>167031.12227737391</v>
      </c>
      <c r="G83" s="1">
        <v>168181.1289164084</v>
      </c>
      <c r="H83" s="1">
        <v>168931.13324621366</v>
      </c>
      <c r="I83" s="1">
        <v>169556.13685438409</v>
      </c>
      <c r="J83" s="1">
        <v>170706.14349341905</v>
      </c>
    </row>
    <row r="84" spans="1:10" x14ac:dyDescent="0.25">
      <c r="A84">
        <v>2450</v>
      </c>
      <c r="B84" s="1">
        <v>181718.46891801571</v>
      </c>
      <c r="C84" s="1">
        <v>182818.47526839655</v>
      </c>
      <c r="D84" s="1">
        <v>183293.47801060649</v>
      </c>
      <c r="E84" s="1">
        <v>184793.48667021701</v>
      </c>
      <c r="F84" s="1">
        <v>185318.48970108014</v>
      </c>
      <c r="G84" s="1">
        <v>188168.50615433976</v>
      </c>
      <c r="H84" s="1">
        <v>190343.51871077484</v>
      </c>
      <c r="I84" s="1">
        <v>191768.52693740418</v>
      </c>
      <c r="J84" s="1">
        <v>192818.53299913136</v>
      </c>
    </row>
    <row r="85" spans="1:10" x14ac:dyDescent="0.25">
      <c r="A85">
        <v>2600</v>
      </c>
      <c r="B85" s="1">
        <v>202080.84832084924</v>
      </c>
      <c r="C85" s="1">
        <v>203905.85885670828</v>
      </c>
      <c r="D85" s="1">
        <v>205555.8683822793</v>
      </c>
      <c r="E85" s="1">
        <v>206880.87603160227</v>
      </c>
      <c r="F85" s="1">
        <v>207405.87906246539</v>
      </c>
      <c r="G85" s="1">
        <v>208530.88555717329</v>
      </c>
      <c r="H85" s="1">
        <v>209330.8901756322</v>
      </c>
      <c r="I85" s="1">
        <v>209805.89291784167</v>
      </c>
      <c r="J85" s="1">
        <v>210705.89811360789</v>
      </c>
    </row>
    <row r="86" spans="1:10" x14ac:dyDescent="0.25">
      <c r="A86">
        <v>2800</v>
      </c>
      <c r="B86" s="1">
        <v>229289.02119472343</v>
      </c>
      <c r="C86" s="1">
        <v>230339.02725645062</v>
      </c>
      <c r="D86" s="1">
        <v>231564.03432846535</v>
      </c>
      <c r="E86" s="1">
        <v>231264.0325965439</v>
      </c>
      <c r="F86" s="1">
        <v>231539.03418413876</v>
      </c>
      <c r="G86" s="1">
        <v>231964.03663769504</v>
      </c>
      <c r="H86" s="1">
        <v>231714.03519442677</v>
      </c>
      <c r="I86" s="1">
        <v>231939.03649336798</v>
      </c>
      <c r="J86" s="1">
        <v>232164.03779230965</v>
      </c>
    </row>
    <row r="87" spans="1:10" x14ac:dyDescent="0.25">
      <c r="A87">
        <v>2950</v>
      </c>
      <c r="B87" s="1">
        <v>247701.38934006402</v>
      </c>
      <c r="C87" s="1">
        <v>247876.39035035204</v>
      </c>
      <c r="D87" s="1">
        <v>247876.39035035204</v>
      </c>
      <c r="E87" s="1">
        <v>247626.38890708378</v>
      </c>
      <c r="F87" s="1">
        <v>247901.3904946791</v>
      </c>
      <c r="G87" s="1">
        <v>247976.39092765935</v>
      </c>
      <c r="H87" s="1">
        <v>247826.39006169839</v>
      </c>
      <c r="I87" s="1">
        <v>247751.38962871768</v>
      </c>
      <c r="J87" s="1">
        <v>248001.39107198641</v>
      </c>
    </row>
    <row r="88" spans="1:10" x14ac:dyDescent="0.25">
      <c r="A88">
        <v>3100</v>
      </c>
      <c r="B88" s="1">
        <v>264513.74824848678</v>
      </c>
      <c r="C88" s="1">
        <v>264788.7498360821</v>
      </c>
      <c r="D88" s="1">
        <v>264138.74608358415</v>
      </c>
      <c r="E88" s="1">
        <v>264413.74767117947</v>
      </c>
      <c r="F88" s="1">
        <v>263913.74478464294</v>
      </c>
      <c r="G88" s="1">
        <v>264013.74536194978</v>
      </c>
      <c r="H88" s="1">
        <v>263863.74449598929</v>
      </c>
      <c r="I88" s="1">
        <v>263613.74305272056</v>
      </c>
      <c r="J88" s="1">
        <v>263588.74290839396</v>
      </c>
    </row>
    <row r="89" spans="1:10" x14ac:dyDescent="0.25">
      <c r="A89">
        <v>3300</v>
      </c>
      <c r="B89" s="1">
        <v>286746.89240132039</v>
      </c>
      <c r="C89" s="1">
        <v>286671.89196833968</v>
      </c>
      <c r="D89" s="1">
        <v>287646.89759708662</v>
      </c>
      <c r="E89" s="1">
        <v>286171.88908180315</v>
      </c>
      <c r="F89" s="1">
        <v>286071.88850449584</v>
      </c>
      <c r="G89" s="1">
        <v>285796.88691690052</v>
      </c>
      <c r="H89" s="1">
        <v>285871.88734988123</v>
      </c>
      <c r="I89" s="1">
        <v>286396.89038074482</v>
      </c>
      <c r="J89" s="1">
        <v>285246.88374171034</v>
      </c>
    </row>
    <row r="91" spans="1:10" x14ac:dyDescent="0.3">
      <c r="F91" s="6" t="s">
        <v>120</v>
      </c>
    </row>
    <row r="92" spans="1:10" x14ac:dyDescent="0.25">
      <c r="B92" s="1">
        <v>0</v>
      </c>
      <c r="C92" s="1">
        <v>0.125</v>
      </c>
      <c r="D92" s="1">
        <v>0.25</v>
      </c>
      <c r="E92" s="1">
        <v>0.375</v>
      </c>
      <c r="F92" s="1">
        <v>0.5</v>
      </c>
      <c r="G92" s="1">
        <v>0.625</v>
      </c>
      <c r="H92" s="1">
        <v>0.75</v>
      </c>
      <c r="I92" s="1">
        <v>0.875</v>
      </c>
      <c r="J92" s="1">
        <v>1</v>
      </c>
    </row>
    <row r="93" spans="1:10" x14ac:dyDescent="0.25">
      <c r="A93" s="3" t="s">
        <v>2</v>
      </c>
      <c r="B93" s="7" t="s">
        <v>1</v>
      </c>
      <c r="C93" s="7" t="s">
        <v>6</v>
      </c>
      <c r="D93" s="7" t="s">
        <v>7</v>
      </c>
      <c r="E93" s="7" t="s">
        <v>8</v>
      </c>
      <c r="F93" s="7" t="s">
        <v>9</v>
      </c>
      <c r="G93" s="7" t="s">
        <v>10</v>
      </c>
      <c r="H93" s="7" t="s">
        <v>11</v>
      </c>
      <c r="I93" s="7" t="s">
        <v>12</v>
      </c>
      <c r="J93" s="7" t="s">
        <v>13</v>
      </c>
    </row>
    <row r="94" spans="1:10" x14ac:dyDescent="0.25">
      <c r="A94">
        <v>300</v>
      </c>
      <c r="B94" s="1">
        <f>(B65-B$31*$J65-(1-B$31)*$B65)*0.0104</f>
        <v>0</v>
      </c>
      <c r="C94" s="1">
        <f t="shared" ref="C94:J94" si="25">(C65-C$31*$J65-(1-C$31)*$B65)*0.0104</f>
        <v>0</v>
      </c>
      <c r="D94" s="1">
        <f t="shared" si="25"/>
        <v>0</v>
      </c>
      <c r="E94" s="1">
        <f t="shared" si="25"/>
        <v>0</v>
      </c>
      <c r="F94" s="1">
        <f>(F65-F$31*$J65-(1-F$31)*$B65)*0.0104</f>
        <v>0</v>
      </c>
      <c r="G94" s="1">
        <f t="shared" si="25"/>
        <v>0</v>
      </c>
      <c r="H94" s="1">
        <f t="shared" si="25"/>
        <v>0</v>
      </c>
      <c r="I94" s="1">
        <f t="shared" si="25"/>
        <v>0</v>
      </c>
      <c r="J94" s="1">
        <f t="shared" si="25"/>
        <v>0</v>
      </c>
    </row>
    <row r="95" spans="1:10" x14ac:dyDescent="0.25">
      <c r="A95">
        <v>400</v>
      </c>
      <c r="B95" s="1">
        <f t="shared" ref="B95:J95" si="26">(B66-B$31*$J66-(1-B$31)*$B66)*0.0104</f>
        <v>0</v>
      </c>
      <c r="C95" s="1">
        <f t="shared" si="26"/>
        <v>0.91000525349648664</v>
      </c>
      <c r="D95" s="1">
        <f t="shared" si="26"/>
        <v>0.78000450299698854</v>
      </c>
      <c r="E95" s="1">
        <f t="shared" si="26"/>
        <v>0.65000375250233333</v>
      </c>
      <c r="F95" s="1">
        <f t="shared" si="26"/>
        <v>0.52000300199799232</v>
      </c>
      <c r="G95" s="1">
        <f t="shared" si="26"/>
        <v>0.39000225149849427</v>
      </c>
      <c r="H95" s="1">
        <f t="shared" si="26"/>
        <v>0.26000150100383906</v>
      </c>
      <c r="I95" s="1">
        <f t="shared" si="26"/>
        <v>0.13000075049949808</v>
      </c>
      <c r="J95" s="1">
        <f t="shared" si="26"/>
        <v>0</v>
      </c>
    </row>
    <row r="96" spans="1:10" x14ac:dyDescent="0.25">
      <c r="A96">
        <v>500</v>
      </c>
      <c r="B96" s="1">
        <f t="shared" ref="B96:J96" si="27">(B67-B$31*$J67-(1-B$31)*$B67)*0.0104</f>
        <v>0</v>
      </c>
      <c r="C96" s="1">
        <f t="shared" si="27"/>
        <v>0</v>
      </c>
      <c r="D96" s="1">
        <f t="shared" si="27"/>
        <v>-4.8428773880004881E-12</v>
      </c>
      <c r="E96" s="1">
        <f t="shared" si="27"/>
        <v>0</v>
      </c>
      <c r="F96" s="1">
        <f t="shared" si="27"/>
        <v>0</v>
      </c>
      <c r="G96" s="1">
        <f t="shared" si="27"/>
        <v>-4.8428773880004881E-12</v>
      </c>
      <c r="H96" s="1">
        <f t="shared" si="27"/>
        <v>0</v>
      </c>
      <c r="I96" s="1">
        <f t="shared" si="27"/>
        <v>-4.8428773880004881E-12</v>
      </c>
      <c r="J96" s="1">
        <f t="shared" si="27"/>
        <v>0</v>
      </c>
    </row>
    <row r="97" spans="1:10" x14ac:dyDescent="0.25">
      <c r="A97">
        <v>600</v>
      </c>
      <c r="B97" s="1">
        <f t="shared" ref="B97:J97" si="28">(B68-B$31*$J68-(1-B$31)*$B68)*0.0104</f>
        <v>0</v>
      </c>
      <c r="C97" s="1">
        <f t="shared" si="28"/>
        <v>0.45500262674824332</v>
      </c>
      <c r="D97" s="1">
        <f t="shared" si="28"/>
        <v>0.39000225149849427</v>
      </c>
      <c r="E97" s="1">
        <f t="shared" si="28"/>
        <v>0.32500187625358812</v>
      </c>
      <c r="F97" s="1">
        <f t="shared" si="28"/>
        <v>0.26000150099899616</v>
      </c>
      <c r="G97" s="1">
        <f t="shared" si="28"/>
        <v>0.19500112574924713</v>
      </c>
      <c r="H97" s="1">
        <f t="shared" si="28"/>
        <v>0.13000075049949808</v>
      </c>
      <c r="I97" s="1">
        <f t="shared" si="28"/>
        <v>6.500037524974904E-2</v>
      </c>
      <c r="J97" s="1">
        <f t="shared" si="28"/>
        <v>0</v>
      </c>
    </row>
    <row r="98" spans="1:10" x14ac:dyDescent="0.25">
      <c r="A98">
        <v>700</v>
      </c>
      <c r="B98" s="1">
        <f t="shared" ref="B98:J98" si="29">(B69-B$31*$J69-(1-B$31)*$B69)*0.0104</f>
        <v>0</v>
      </c>
      <c r="C98" s="1">
        <f t="shared" si="29"/>
        <v>0.23492437153309584</v>
      </c>
      <c r="D98" s="1">
        <f t="shared" si="29"/>
        <v>-4.8428773880004881E-12</v>
      </c>
      <c r="E98" s="1">
        <f t="shared" si="29"/>
        <v>0</v>
      </c>
      <c r="F98" s="1">
        <f t="shared" si="29"/>
        <v>1.0400060039959846</v>
      </c>
      <c r="G98" s="1">
        <f t="shared" si="29"/>
        <v>-4.8428773880004881E-12</v>
      </c>
      <c r="H98" s="1">
        <f t="shared" si="29"/>
        <v>0</v>
      </c>
      <c r="I98" s="1">
        <f t="shared" si="29"/>
        <v>-4.8428773880004881E-12</v>
      </c>
      <c r="J98" s="1">
        <f t="shared" si="29"/>
        <v>0</v>
      </c>
    </row>
    <row r="99" spans="1:10" x14ac:dyDescent="0.25">
      <c r="A99">
        <v>800</v>
      </c>
      <c r="B99" s="1">
        <f t="shared" ref="B99:J99" si="30">(B70-B$31*$J70-(1-B$31)*$B70)*0.0104</f>
        <v>0</v>
      </c>
      <c r="C99" s="1">
        <f t="shared" si="30"/>
        <v>0</v>
      </c>
      <c r="D99" s="1">
        <f t="shared" si="30"/>
        <v>0</v>
      </c>
      <c r="E99" s="1">
        <f t="shared" si="30"/>
        <v>4.8428773880004881E-12</v>
      </c>
      <c r="F99" s="1">
        <f t="shared" si="30"/>
        <v>0</v>
      </c>
      <c r="G99" s="1">
        <f t="shared" si="30"/>
        <v>0</v>
      </c>
      <c r="H99" s="1">
        <f t="shared" si="30"/>
        <v>4.8428773880004881E-12</v>
      </c>
      <c r="I99" s="1">
        <f t="shared" si="30"/>
        <v>0</v>
      </c>
      <c r="J99" s="1">
        <f t="shared" si="30"/>
        <v>0</v>
      </c>
    </row>
    <row r="100" spans="1:10" x14ac:dyDescent="0.25">
      <c r="A100">
        <v>900</v>
      </c>
      <c r="B100" s="1">
        <f t="shared" ref="B100:J100" si="31">(B71-B$31*$J71-(1-B$31)*$B71)*0.0104</f>
        <v>0</v>
      </c>
      <c r="C100" s="1">
        <f t="shared" si="31"/>
        <v>1.0400060039959846</v>
      </c>
      <c r="D100" s="1">
        <f t="shared" si="31"/>
        <v>0</v>
      </c>
      <c r="E100" s="1">
        <f t="shared" si="31"/>
        <v>1.0400060039959846</v>
      </c>
      <c r="F100" s="1">
        <f t="shared" si="31"/>
        <v>1.0400060039959846</v>
      </c>
      <c r="G100" s="1">
        <f t="shared" si="31"/>
        <v>0</v>
      </c>
      <c r="H100" s="1">
        <f t="shared" si="31"/>
        <v>0</v>
      </c>
      <c r="I100" s="1">
        <f t="shared" si="31"/>
        <v>0</v>
      </c>
      <c r="J100" s="1">
        <f t="shared" si="31"/>
        <v>0</v>
      </c>
    </row>
    <row r="101" spans="1:10" x14ac:dyDescent="0.25">
      <c r="A101">
        <v>1000</v>
      </c>
      <c r="B101" s="1">
        <f t="shared" ref="B101:J101" si="32">(B72-B$31*$J72-(1-B$31)*$B72)*0.0104</f>
        <v>0</v>
      </c>
      <c r="C101" s="1">
        <f t="shared" si="32"/>
        <v>-4.8428773880004881E-12</v>
      </c>
      <c r="D101" s="1">
        <f t="shared" si="32"/>
        <v>-4.8428773880004881E-12</v>
      </c>
      <c r="E101" s="1">
        <f t="shared" si="32"/>
        <v>0</v>
      </c>
      <c r="F101" s="1">
        <f t="shared" si="32"/>
        <v>1.0400060039959846</v>
      </c>
      <c r="G101" s="1">
        <f t="shared" si="32"/>
        <v>-4.8428773880004881E-12</v>
      </c>
      <c r="H101" s="1">
        <f t="shared" si="32"/>
        <v>0</v>
      </c>
      <c r="I101" s="1">
        <f t="shared" si="32"/>
        <v>-4.8428773880004881E-12</v>
      </c>
      <c r="J101" s="1">
        <f t="shared" si="32"/>
        <v>0</v>
      </c>
    </row>
    <row r="102" spans="1:10" x14ac:dyDescent="0.25">
      <c r="A102">
        <v>1100</v>
      </c>
      <c r="B102" s="1">
        <f t="shared" ref="B102:J102" si="33">(B73-B$31*$J73-(1-B$31)*$B73)*0.0104</f>
        <v>0</v>
      </c>
      <c r="C102" s="1">
        <f t="shared" si="33"/>
        <v>-6.0535967350006101E-13</v>
      </c>
      <c r="D102" s="1">
        <f t="shared" si="33"/>
        <v>-1.210719347000122E-12</v>
      </c>
      <c r="E102" s="1">
        <f t="shared" si="33"/>
        <v>3.026798367500305E-12</v>
      </c>
      <c r="F102" s="1">
        <f t="shared" si="33"/>
        <v>1.0400060039984063</v>
      </c>
      <c r="G102" s="1">
        <f t="shared" si="33"/>
        <v>-3.026798367500305E-12</v>
      </c>
      <c r="H102" s="1">
        <f t="shared" si="33"/>
        <v>1.210719347000122E-12</v>
      </c>
      <c r="I102" s="1">
        <f t="shared" si="33"/>
        <v>-4.2375177145004275E-12</v>
      </c>
      <c r="J102" s="1">
        <f t="shared" si="33"/>
        <v>0</v>
      </c>
    </row>
    <row r="103" spans="1:10" x14ac:dyDescent="0.25">
      <c r="A103">
        <v>1200</v>
      </c>
      <c r="B103" s="1">
        <f t="shared" ref="B103:J103" si="34">(B74-B$31*$J74-(1-B$31)*$B74)*0.0104</f>
        <v>0</v>
      </c>
      <c r="C103" s="1">
        <f t="shared" si="34"/>
        <v>0.71249540318930515</v>
      </c>
      <c r="D103" s="1">
        <f t="shared" si="34"/>
        <v>0.67043267862480127</v>
      </c>
      <c r="E103" s="1">
        <f t="shared" si="34"/>
        <v>-0.17797702064113691</v>
      </c>
      <c r="F103" s="1">
        <f t="shared" si="34"/>
        <v>0.53362228608205908</v>
      </c>
      <c r="G103" s="1">
        <f t="shared" si="34"/>
        <v>-7.7492964068707079E-2</v>
      </c>
      <c r="H103" s="1">
        <f t="shared" si="34"/>
        <v>-0.64319411045666786</v>
      </c>
      <c r="I103" s="1">
        <f t="shared" si="34"/>
        <v>-0.71159930672803895</v>
      </c>
      <c r="J103" s="1">
        <f t="shared" si="34"/>
        <v>0</v>
      </c>
    </row>
    <row r="104" spans="1:10" x14ac:dyDescent="0.25">
      <c r="A104">
        <v>1300</v>
      </c>
      <c r="B104" s="1">
        <f t="shared" ref="B104:J104" si="35">(B75-B$31*$J75-(1-B$31)*$B75)*0.0104</f>
        <v>0</v>
      </c>
      <c r="C104" s="1">
        <f t="shared" si="35"/>
        <v>0.91000525349648664</v>
      </c>
      <c r="D104" s="1">
        <f t="shared" si="35"/>
        <v>-0.26000150099899616</v>
      </c>
      <c r="E104" s="1">
        <f t="shared" si="35"/>
        <v>0.65000375250233333</v>
      </c>
      <c r="F104" s="1">
        <f t="shared" si="35"/>
        <v>0.52000300199799232</v>
      </c>
      <c r="G104" s="1">
        <f t="shared" si="35"/>
        <v>0.39000225149849427</v>
      </c>
      <c r="H104" s="1">
        <f t="shared" si="35"/>
        <v>0.26000150099899616</v>
      </c>
      <c r="I104" s="1">
        <f t="shared" si="35"/>
        <v>-0.91000525349648664</v>
      </c>
      <c r="J104" s="1">
        <f t="shared" si="35"/>
        <v>0</v>
      </c>
    </row>
    <row r="105" spans="1:10" x14ac:dyDescent="0.25">
      <c r="A105">
        <v>1400</v>
      </c>
      <c r="B105" s="1">
        <f t="shared" ref="B105:J105" si="36">(B76-B$31*$J76-(1-B$31)*$B76)*0.0104</f>
        <v>0</v>
      </c>
      <c r="C105" s="1">
        <f t="shared" si="36"/>
        <v>-0.13000075049949808</v>
      </c>
      <c r="D105" s="1">
        <f t="shared" si="36"/>
        <v>1.8200105069929733</v>
      </c>
      <c r="E105" s="1">
        <f t="shared" si="36"/>
        <v>-0.39000225149849427</v>
      </c>
      <c r="F105" s="1">
        <f t="shared" si="36"/>
        <v>0.52000300199799232</v>
      </c>
      <c r="G105" s="1">
        <f t="shared" si="36"/>
        <v>0.39000225149849427</v>
      </c>
      <c r="H105" s="1">
        <f t="shared" si="36"/>
        <v>-0.78000450299698854</v>
      </c>
      <c r="I105" s="1">
        <f t="shared" si="36"/>
        <v>-0.91000525349648664</v>
      </c>
      <c r="J105" s="1">
        <f t="shared" si="36"/>
        <v>0</v>
      </c>
    </row>
    <row r="106" spans="1:10" x14ac:dyDescent="0.25">
      <c r="A106">
        <v>1500</v>
      </c>
      <c r="B106" s="1">
        <f t="shared" ref="B106:J106" si="37">(B77-B$31*$J77-(1-B$31)*$B77)*0.0104</f>
        <v>0</v>
      </c>
      <c r="C106" s="1">
        <f t="shared" si="37"/>
        <v>0.78000450299698854</v>
      </c>
      <c r="D106" s="1">
        <f t="shared" si="37"/>
        <v>0.52000300199799232</v>
      </c>
      <c r="E106" s="1">
        <f t="shared" si="37"/>
        <v>0.78000450299698854</v>
      </c>
      <c r="F106" s="1">
        <f t="shared" si="37"/>
        <v>1.0400060039959846</v>
      </c>
      <c r="G106" s="1">
        <f t="shared" si="37"/>
        <v>-0.26000150099899616</v>
      </c>
      <c r="H106" s="1">
        <f t="shared" si="37"/>
        <v>-0.52000300199799232</v>
      </c>
      <c r="I106" s="1">
        <f t="shared" si="37"/>
        <v>-0.78000450299698854</v>
      </c>
      <c r="J106" s="1">
        <f t="shared" si="37"/>
        <v>0</v>
      </c>
    </row>
    <row r="107" spans="1:10" x14ac:dyDescent="0.25">
      <c r="A107">
        <v>1600</v>
      </c>
      <c r="B107" s="1">
        <f t="shared" ref="B107:J107" si="38">(B78-B$31*$J78-(1-B$31)*$B78)*0.0104</f>
        <v>0</v>
      </c>
      <c r="C107" s="1">
        <f t="shared" si="38"/>
        <v>0.81250469062156039</v>
      </c>
      <c r="D107" s="1">
        <f t="shared" si="38"/>
        <v>0.58500337724713602</v>
      </c>
      <c r="E107" s="1">
        <f t="shared" si="38"/>
        <v>0.61750356487412938</v>
      </c>
      <c r="F107" s="1">
        <f t="shared" si="38"/>
        <v>0.13000075049828738</v>
      </c>
      <c r="G107" s="1">
        <f t="shared" si="38"/>
        <v>-9.7500562876136967E-2</v>
      </c>
      <c r="H107" s="1">
        <f t="shared" si="38"/>
        <v>-0.32500187625056132</v>
      </c>
      <c r="I107" s="1">
        <f t="shared" si="38"/>
        <v>-0.55250318962498568</v>
      </c>
      <c r="J107" s="1">
        <f t="shared" si="38"/>
        <v>0</v>
      </c>
    </row>
    <row r="108" spans="1:10" x14ac:dyDescent="0.25">
      <c r="A108">
        <v>1700</v>
      </c>
      <c r="B108" s="1">
        <f t="shared" ref="B108:J108" si="39">(B79-B$31*$J79-(1-B$31)*$B79)*0.0104</f>
        <v>0</v>
      </c>
      <c r="C108" s="1">
        <f t="shared" si="39"/>
        <v>0.4800341711808927</v>
      </c>
      <c r="D108" s="1">
        <f t="shared" si="39"/>
        <v>0.15145636001285165</v>
      </c>
      <c r="E108" s="1">
        <f t="shared" si="39"/>
        <v>0.86288455284563825</v>
      </c>
      <c r="F108" s="1">
        <f t="shared" si="39"/>
        <v>0.53430674167275427</v>
      </c>
      <c r="G108" s="1">
        <f t="shared" si="39"/>
        <v>0.20572893050471319</v>
      </c>
      <c r="H108" s="1">
        <f t="shared" si="39"/>
        <v>-0.122848880658485</v>
      </c>
      <c r="I108" s="1">
        <f t="shared" si="39"/>
        <v>0.58857931216461579</v>
      </c>
      <c r="J108" s="1">
        <f t="shared" si="39"/>
        <v>0</v>
      </c>
    </row>
    <row r="109" spans="1:10" x14ac:dyDescent="0.25">
      <c r="A109">
        <v>1800</v>
      </c>
      <c r="B109" s="1">
        <f t="shared" ref="B109:J109" si="40">(B80-B$31*$J80-(1-B$31)*$B80)*0.0104</f>
        <v>0</v>
      </c>
      <c r="C109" s="1">
        <f t="shared" si="40"/>
        <v>0.65000375249688513</v>
      </c>
      <c r="D109" s="1">
        <f t="shared" si="40"/>
        <v>0.26000150099778546</v>
      </c>
      <c r="E109" s="1">
        <f t="shared" si="40"/>
        <v>0.13000075050010346</v>
      </c>
      <c r="F109" s="1">
        <f t="shared" si="40"/>
        <v>1.3000075049949809</v>
      </c>
      <c r="G109" s="1">
        <f t="shared" si="40"/>
        <v>0.65000375249446363</v>
      </c>
      <c r="H109" s="1">
        <f t="shared" si="40"/>
        <v>-0.26000150099778546</v>
      </c>
      <c r="I109" s="1">
        <f t="shared" si="40"/>
        <v>0.39000225149425677</v>
      </c>
      <c r="J109" s="1">
        <f t="shared" si="40"/>
        <v>0</v>
      </c>
    </row>
    <row r="110" spans="1:10" x14ac:dyDescent="0.25">
      <c r="A110">
        <v>2000</v>
      </c>
      <c r="B110" s="1">
        <f t="shared" ref="B110:J110" si="41">(B81-B$31*$J81-(1-B$31)*$B81)*0.0104</f>
        <v>0</v>
      </c>
      <c r="C110" s="1">
        <f t="shared" si="41"/>
        <v>0.52000300199738703</v>
      </c>
      <c r="D110" s="1">
        <f t="shared" si="41"/>
        <v>-1.210719347000122E-12</v>
      </c>
      <c r="E110" s="1">
        <f t="shared" si="41"/>
        <v>0.78000450299759394</v>
      </c>
      <c r="F110" s="1">
        <f t="shared" si="41"/>
        <v>1.5600090059963985</v>
      </c>
      <c r="G110" s="1">
        <f t="shared" si="41"/>
        <v>1.040006003992958</v>
      </c>
      <c r="H110" s="1">
        <f t="shared" si="41"/>
        <v>2.8600165109925904</v>
      </c>
      <c r="I110" s="1">
        <f t="shared" si="41"/>
        <v>4.1600240159845443</v>
      </c>
      <c r="J110" s="1">
        <f t="shared" si="41"/>
        <v>0</v>
      </c>
    </row>
    <row r="111" spans="1:10" x14ac:dyDescent="0.25">
      <c r="A111">
        <v>2150</v>
      </c>
      <c r="B111" s="1">
        <f t="shared" ref="B111:J111" si="42">(B82-B$31*$J82-(1-B$31)*$B82)*0.0104</f>
        <v>0</v>
      </c>
      <c r="C111" s="1">
        <f t="shared" si="42"/>
        <v>-2.6000150099948049</v>
      </c>
      <c r="D111" s="1">
        <f t="shared" si="42"/>
        <v>-2.6000150099948049</v>
      </c>
      <c r="E111" s="1">
        <f t="shared" si="42"/>
        <v>-2.6000150099899617</v>
      </c>
      <c r="F111" s="1">
        <f t="shared" si="42"/>
        <v>-1.0400060039959846</v>
      </c>
      <c r="G111" s="1">
        <f t="shared" si="42"/>
        <v>4.6800270179819314</v>
      </c>
      <c r="H111" s="1">
        <f t="shared" si="42"/>
        <v>7.2800420279767364</v>
      </c>
      <c r="I111" s="1">
        <f t="shared" si="42"/>
        <v>4.6800270179819314</v>
      </c>
      <c r="J111" s="1">
        <f t="shared" si="42"/>
        <v>0</v>
      </c>
    </row>
    <row r="112" spans="1:10" x14ac:dyDescent="0.25">
      <c r="A112">
        <v>2300</v>
      </c>
      <c r="B112" s="1">
        <f t="shared" ref="B112:J112" si="43">(B83-B$31*$J83-(1-B$31)*$B83)*0.0104</f>
        <v>0</v>
      </c>
      <c r="C112" s="1">
        <f t="shared" si="43"/>
        <v>-3.7375215768632941</v>
      </c>
      <c r="D112" s="1">
        <f t="shared" si="43"/>
        <v>6.5000375246722253E-2</v>
      </c>
      <c r="E112" s="1">
        <f t="shared" si="43"/>
        <v>-8.3525482195936611</v>
      </c>
      <c r="F112" s="1">
        <f t="shared" si="43"/>
        <v>-14.950086307448334</v>
      </c>
      <c r="G112" s="1">
        <f t="shared" si="43"/>
        <v>-8.807550846344931</v>
      </c>
      <c r="H112" s="1">
        <f t="shared" si="43"/>
        <v>-6.8250394012254656</v>
      </c>
      <c r="I112" s="1">
        <f t="shared" si="43"/>
        <v>-6.1425354611082463</v>
      </c>
      <c r="J112" s="1">
        <f t="shared" si="43"/>
        <v>0</v>
      </c>
    </row>
    <row r="113" spans="1:10" x14ac:dyDescent="0.25">
      <c r="A113">
        <v>2450</v>
      </c>
      <c r="B113" s="1">
        <f t="shared" ref="B113:J113" si="44">(B84-B$31*$J84-(1-B$31)*$B84)*0.0104</f>
        <v>0</v>
      </c>
      <c r="C113" s="1">
        <f t="shared" si="44"/>
        <v>-2.9900172614896667</v>
      </c>
      <c r="D113" s="1">
        <f t="shared" si="44"/>
        <v>-12.480072047956661</v>
      </c>
      <c r="E113" s="1">
        <f t="shared" si="44"/>
        <v>-11.310065293457544</v>
      </c>
      <c r="F113" s="1">
        <f t="shared" si="44"/>
        <v>-20.28011707793139</v>
      </c>
      <c r="G113" s="1">
        <f t="shared" si="44"/>
        <v>-5.070029269481636</v>
      </c>
      <c r="H113" s="1">
        <f t="shared" si="44"/>
        <v>3.1200180119927969</v>
      </c>
      <c r="I113" s="1">
        <f t="shared" si="44"/>
        <v>3.5100202634876592</v>
      </c>
      <c r="J113" s="1">
        <f t="shared" si="44"/>
        <v>0</v>
      </c>
    </row>
    <row r="114" spans="1:10" x14ac:dyDescent="0.25">
      <c r="A114">
        <v>2600</v>
      </c>
      <c r="B114" s="1">
        <f t="shared" ref="B114:J114" si="45">(B85-B$31*$J85-(1-B$31)*$B85)*0.0104</f>
        <v>0</v>
      </c>
      <c r="C114" s="1">
        <f t="shared" si="45"/>
        <v>7.7675448423477356</v>
      </c>
      <c r="D114" s="1">
        <f t="shared" si="45"/>
        <v>13.715079177700076</v>
      </c>
      <c r="E114" s="1">
        <f t="shared" si="45"/>
        <v>16.282594000072731</v>
      </c>
      <c r="F114" s="1">
        <f t="shared" si="45"/>
        <v>10.530060790462977</v>
      </c>
      <c r="G114" s="1">
        <f t="shared" si="45"/>
        <v>11.01756360483882</v>
      </c>
      <c r="H114" s="1">
        <f t="shared" si="45"/>
        <v>8.1250469062252897</v>
      </c>
      <c r="I114" s="1">
        <f t="shared" si="45"/>
        <v>1.8525106946175451</v>
      </c>
      <c r="J114" s="1">
        <f t="shared" si="45"/>
        <v>0</v>
      </c>
    </row>
    <row r="115" spans="1:10" x14ac:dyDescent="0.25">
      <c r="A115">
        <v>2800</v>
      </c>
      <c r="B115" s="1">
        <f t="shared" ref="B115:J115" si="46">(B86-B$31*$J86-(1-B$31)*$B86)*0.0104</f>
        <v>0</v>
      </c>
      <c r="C115" s="1">
        <f t="shared" si="46"/>
        <v>7.1825414651005994</v>
      </c>
      <c r="D115" s="1">
        <f t="shared" si="46"/>
        <v>16.18509343719175</v>
      </c>
      <c r="E115" s="1">
        <f t="shared" si="46"/>
        <v>9.3275538483465557</v>
      </c>
      <c r="F115" s="1">
        <f t="shared" si="46"/>
        <v>8.4500487824710078</v>
      </c>
      <c r="G115" s="1">
        <f t="shared" si="46"/>
        <v>9.1325527225942817</v>
      </c>
      <c r="H115" s="1">
        <f t="shared" si="46"/>
        <v>2.7950161357422356</v>
      </c>
      <c r="I115" s="1">
        <f t="shared" si="46"/>
        <v>1.3975080678686964</v>
      </c>
      <c r="J115" s="1">
        <f t="shared" si="46"/>
        <v>0</v>
      </c>
    </row>
    <row r="116" spans="1:10" x14ac:dyDescent="0.25">
      <c r="A116">
        <v>2950</v>
      </c>
      <c r="B116" s="1">
        <f t="shared" ref="B116:J116" si="47">(B87-B$31*$J87-(1-B$31)*$B87)*0.0104</f>
        <v>0</v>
      </c>
      <c r="C116" s="1">
        <f t="shared" si="47"/>
        <v>1.4300082554962952</v>
      </c>
      <c r="D116" s="1">
        <f t="shared" si="47"/>
        <v>1.0400060039971954</v>
      </c>
      <c r="E116" s="1">
        <f t="shared" si="47"/>
        <v>-1.950011257491866</v>
      </c>
      <c r="F116" s="1">
        <f t="shared" si="47"/>
        <v>0.52000300200041383</v>
      </c>
      <c r="G116" s="1">
        <f t="shared" si="47"/>
        <v>0.91000525349588124</v>
      </c>
      <c r="H116" s="1">
        <f t="shared" si="47"/>
        <v>-1.0400060039971954</v>
      </c>
      <c r="I116" s="1">
        <f t="shared" si="47"/>
        <v>-2.2100127584957052</v>
      </c>
      <c r="J116" s="1">
        <f t="shared" si="47"/>
        <v>0</v>
      </c>
    </row>
    <row r="117" spans="1:10" x14ac:dyDescent="0.25">
      <c r="A117">
        <v>3100</v>
      </c>
      <c r="B117" s="1">
        <f t="shared" ref="B117:J117" si="48">(B88-B$31*$J88-(1-B$31)*$B88)*0.0104</f>
        <v>0</v>
      </c>
      <c r="C117" s="1">
        <f t="shared" si="48"/>
        <v>4.0625234531120391</v>
      </c>
      <c r="D117" s="1">
        <f>(D88-D$31*$J88-(1-D$31)*$B88)*0.0104</f>
        <v>-1.4950086307460442</v>
      </c>
      <c r="E117" s="1">
        <f t="shared" si="48"/>
        <v>2.5675148223659954</v>
      </c>
      <c r="F117" s="1">
        <f t="shared" si="48"/>
        <v>-1.4300082554932683</v>
      </c>
      <c r="G117" s="1">
        <f t="shared" si="48"/>
        <v>0.81250469061853359</v>
      </c>
      <c r="H117" s="1">
        <f t="shared" si="48"/>
        <v>0.45500262675005942</v>
      </c>
      <c r="I117" s="1">
        <f t="shared" si="48"/>
        <v>-0.9425054411240853</v>
      </c>
      <c r="J117" s="1">
        <f t="shared" si="48"/>
        <v>0</v>
      </c>
    </row>
    <row r="118" spans="1:10" x14ac:dyDescent="0.25">
      <c r="A118">
        <v>3300</v>
      </c>
      <c r="B118" s="1">
        <f t="shared" ref="B118:J118" si="49">(B89-B$31*$J89-(1-B$31)*$B89)*0.0104</f>
        <v>0</v>
      </c>
      <c r="C118" s="1">
        <f t="shared" si="49"/>
        <v>1.1700067544936668</v>
      </c>
      <c r="D118" s="1">
        <f t="shared" si="49"/>
        <v>13.260076550954858</v>
      </c>
      <c r="E118" s="1">
        <f t="shared" si="49"/>
        <v>-0.13000075050010346</v>
      </c>
      <c r="F118" s="1">
        <f t="shared" si="49"/>
        <v>0.78000450299698854</v>
      </c>
      <c r="G118" s="1">
        <f t="shared" si="49"/>
        <v>-0.13000075050131418</v>
      </c>
      <c r="H118" s="1">
        <f t="shared" si="49"/>
        <v>2.6000150099911727</v>
      </c>
      <c r="I118" s="1">
        <f t="shared" si="49"/>
        <v>10.010057788465591</v>
      </c>
      <c r="J118" s="1">
        <f t="shared" si="49"/>
        <v>0</v>
      </c>
    </row>
    <row r="123" spans="1:10" x14ac:dyDescent="0.3">
      <c r="F123" s="6" t="s">
        <v>120</v>
      </c>
    </row>
    <row r="125" spans="1:10" x14ac:dyDescent="0.25">
      <c r="A125" t="s">
        <v>2</v>
      </c>
      <c r="B125" t="s">
        <v>1</v>
      </c>
      <c r="C125" t="s">
        <v>6</v>
      </c>
      <c r="D125" t="s">
        <v>7</v>
      </c>
      <c r="E125" t="s">
        <v>8</v>
      </c>
      <c r="F125" t="s">
        <v>9</v>
      </c>
      <c r="G125" t="s">
        <v>10</v>
      </c>
      <c r="H125" t="s">
        <v>11</v>
      </c>
      <c r="I125" t="s">
        <v>12</v>
      </c>
      <c r="J125" t="s">
        <v>13</v>
      </c>
    </row>
    <row r="126" spans="1:10" x14ac:dyDescent="0.25">
      <c r="A126">
        <v>300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x14ac:dyDescent="0.25">
      <c r="A127">
        <v>400</v>
      </c>
      <c r="B127">
        <v>0</v>
      </c>
      <c r="C127">
        <v>0.91000525349648664</v>
      </c>
      <c r="D127">
        <v>0.78000450299698854</v>
      </c>
      <c r="E127">
        <v>0.65000375250233333</v>
      </c>
      <c r="F127">
        <v>0.52000300199799232</v>
      </c>
      <c r="G127">
        <v>0.39000225149849427</v>
      </c>
      <c r="H127">
        <v>0.26000150100383906</v>
      </c>
      <c r="I127">
        <v>0.13000075049949808</v>
      </c>
      <c r="J127">
        <v>0</v>
      </c>
    </row>
    <row r="128" spans="1:10" x14ac:dyDescent="0.25">
      <c r="A128">
        <v>500</v>
      </c>
      <c r="B128">
        <v>0</v>
      </c>
      <c r="C128">
        <v>0</v>
      </c>
      <c r="D128">
        <v>-4.8428773880004881E-12</v>
      </c>
      <c r="E128">
        <v>0</v>
      </c>
      <c r="F128">
        <v>0</v>
      </c>
      <c r="G128">
        <v>-4.8428773880004881E-12</v>
      </c>
      <c r="H128">
        <v>0</v>
      </c>
      <c r="I128">
        <v>-4.8428773880004881E-12</v>
      </c>
      <c r="J128">
        <v>0</v>
      </c>
    </row>
    <row r="129" spans="1:10" x14ac:dyDescent="0.25">
      <c r="A129">
        <v>600</v>
      </c>
      <c r="B129">
        <v>0</v>
      </c>
      <c r="C129">
        <v>0.45500262674824332</v>
      </c>
      <c r="D129">
        <v>0.39000225149849427</v>
      </c>
      <c r="E129">
        <v>0.32500187625358812</v>
      </c>
      <c r="F129">
        <v>0.26000150099899616</v>
      </c>
      <c r="G129">
        <v>0.19500112574924713</v>
      </c>
      <c r="H129">
        <v>0.13000075049949808</v>
      </c>
      <c r="I129">
        <v>6.500037524974904E-2</v>
      </c>
      <c r="J129">
        <v>0</v>
      </c>
    </row>
    <row r="130" spans="1:10" x14ac:dyDescent="0.25">
      <c r="A130">
        <v>700</v>
      </c>
      <c r="B130">
        <v>0</v>
      </c>
      <c r="C130">
        <v>0.23492437153309584</v>
      </c>
      <c r="D130">
        <v>-4.8428773880004881E-12</v>
      </c>
      <c r="E130">
        <v>0</v>
      </c>
      <c r="F130">
        <v>1.0400060039959846</v>
      </c>
      <c r="G130">
        <v>-4.8428773880004881E-12</v>
      </c>
      <c r="H130">
        <v>0</v>
      </c>
      <c r="I130">
        <v>-4.8428773880004881E-12</v>
      </c>
      <c r="J130">
        <v>0</v>
      </c>
    </row>
    <row r="131" spans="1:10" x14ac:dyDescent="0.25">
      <c r="A131">
        <v>800</v>
      </c>
      <c r="B131">
        <v>0</v>
      </c>
      <c r="C131">
        <v>0</v>
      </c>
      <c r="D131">
        <v>0</v>
      </c>
      <c r="E131">
        <v>4.8428773880004881E-12</v>
      </c>
      <c r="F131">
        <v>0</v>
      </c>
      <c r="G131">
        <v>0</v>
      </c>
      <c r="H131">
        <v>4.8428773880004881E-12</v>
      </c>
      <c r="I131">
        <v>0</v>
      </c>
      <c r="J131">
        <v>0</v>
      </c>
    </row>
    <row r="132" spans="1:10" x14ac:dyDescent="0.25">
      <c r="A132">
        <v>900</v>
      </c>
      <c r="B132">
        <v>0</v>
      </c>
      <c r="C132">
        <v>1.0400060039959846</v>
      </c>
      <c r="D132">
        <v>0</v>
      </c>
      <c r="E132">
        <v>1.0400060039959846</v>
      </c>
      <c r="F132">
        <v>1.0400060039959846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>
        <v>1000</v>
      </c>
      <c r="B133">
        <v>0</v>
      </c>
      <c r="C133">
        <v>-4.8428773880004881E-12</v>
      </c>
      <c r="D133">
        <v>-4.8428773880004881E-12</v>
      </c>
      <c r="E133">
        <v>0</v>
      </c>
      <c r="F133">
        <v>1.0400060039959846</v>
      </c>
      <c r="G133">
        <v>-4.8428773880004881E-12</v>
      </c>
      <c r="H133">
        <v>0</v>
      </c>
      <c r="I133">
        <v>-4.8428773880004881E-12</v>
      </c>
      <c r="J133">
        <v>0</v>
      </c>
    </row>
    <row r="134" spans="1:10" x14ac:dyDescent="0.25">
      <c r="A134">
        <v>1100</v>
      </c>
      <c r="B134">
        <v>0</v>
      </c>
      <c r="C134">
        <v>-6.0535967350006101E-13</v>
      </c>
      <c r="D134">
        <v>-1.210719347000122E-12</v>
      </c>
      <c r="E134">
        <v>3.026798367500305E-12</v>
      </c>
      <c r="F134">
        <v>1.0400060039984063</v>
      </c>
      <c r="G134">
        <v>-3.026798367500305E-12</v>
      </c>
      <c r="H134">
        <v>1.210719347000122E-12</v>
      </c>
      <c r="I134">
        <v>-4.2375177145004275E-12</v>
      </c>
      <c r="J134">
        <v>0</v>
      </c>
    </row>
    <row r="135" spans="1:10" x14ac:dyDescent="0.25">
      <c r="A135">
        <v>1200</v>
      </c>
      <c r="B135">
        <v>0</v>
      </c>
      <c r="C135">
        <v>0.71249540318930515</v>
      </c>
      <c r="D135">
        <v>0.67043267862480127</v>
      </c>
      <c r="E135">
        <v>-0.17797702064113691</v>
      </c>
      <c r="F135">
        <v>0.53362228608205908</v>
      </c>
      <c r="G135">
        <v>-7.7492964068707079E-2</v>
      </c>
      <c r="H135">
        <v>-0.64319411045666786</v>
      </c>
      <c r="I135">
        <v>-0.71159930672803895</v>
      </c>
      <c r="J135">
        <v>0</v>
      </c>
    </row>
    <row r="136" spans="1:10" x14ac:dyDescent="0.25">
      <c r="A136">
        <v>1300</v>
      </c>
      <c r="B136">
        <v>0</v>
      </c>
      <c r="C136">
        <v>0.91000525349648664</v>
      </c>
      <c r="D136">
        <v>-0.26000150099899616</v>
      </c>
      <c r="E136">
        <v>0.65000375250233333</v>
      </c>
      <c r="F136">
        <v>0.52000300199799232</v>
      </c>
      <c r="G136">
        <v>0.39000225149849427</v>
      </c>
      <c r="H136">
        <v>0.26000150099899616</v>
      </c>
      <c r="I136">
        <v>-0.91000525349648664</v>
      </c>
      <c r="J136">
        <v>0</v>
      </c>
    </row>
    <row r="137" spans="1:10" x14ac:dyDescent="0.25">
      <c r="A137">
        <v>1400</v>
      </c>
      <c r="B137">
        <v>0</v>
      </c>
      <c r="C137">
        <v>-0.13000075049949808</v>
      </c>
      <c r="D137">
        <v>1.8200105069929733</v>
      </c>
      <c r="E137">
        <v>-0.39000225149849427</v>
      </c>
      <c r="F137">
        <v>0.52000300199799232</v>
      </c>
      <c r="G137">
        <v>0.39000225149849427</v>
      </c>
      <c r="H137">
        <v>-0.78000450299698854</v>
      </c>
      <c r="I137">
        <v>-0.91000525349648664</v>
      </c>
      <c r="J137">
        <v>0</v>
      </c>
    </row>
    <row r="138" spans="1:10" x14ac:dyDescent="0.25">
      <c r="A138">
        <v>1500</v>
      </c>
      <c r="B138">
        <v>0</v>
      </c>
      <c r="C138">
        <v>0.78000450299698854</v>
      </c>
      <c r="D138">
        <v>0.52000300199799232</v>
      </c>
      <c r="E138">
        <v>0.78000450299698854</v>
      </c>
      <c r="F138">
        <v>1.0400060039959846</v>
      </c>
      <c r="G138">
        <v>-0.26000150099899616</v>
      </c>
      <c r="H138">
        <v>-0.52000300199799232</v>
      </c>
      <c r="I138">
        <v>-0.78000450299698854</v>
      </c>
      <c r="J138">
        <v>0</v>
      </c>
    </row>
    <row r="139" spans="1:10" x14ac:dyDescent="0.25">
      <c r="A139">
        <v>1600</v>
      </c>
      <c r="B139">
        <v>0</v>
      </c>
      <c r="C139">
        <v>0.81250469062156039</v>
      </c>
      <c r="D139">
        <v>0.58500337724713602</v>
      </c>
      <c r="E139">
        <v>0.61750356487412938</v>
      </c>
      <c r="F139">
        <v>0.13000075049828738</v>
      </c>
      <c r="G139">
        <v>-9.7500562876136967E-2</v>
      </c>
      <c r="H139">
        <v>-0.32500187625056132</v>
      </c>
      <c r="I139">
        <v>-0.55250318962498568</v>
      </c>
      <c r="J139">
        <v>0</v>
      </c>
    </row>
    <row r="140" spans="1:10" x14ac:dyDescent="0.25">
      <c r="A140">
        <v>1700</v>
      </c>
      <c r="B140">
        <v>0</v>
      </c>
      <c r="C140">
        <v>0.4800341711808927</v>
      </c>
      <c r="D140">
        <v>0.15145636001285165</v>
      </c>
      <c r="E140">
        <v>0.86288455284563825</v>
      </c>
      <c r="F140">
        <v>0.53430674167275427</v>
      </c>
      <c r="G140">
        <v>0.20572893050471319</v>
      </c>
      <c r="H140">
        <v>-0.122848880658485</v>
      </c>
      <c r="I140">
        <v>0.58857931216461579</v>
      </c>
      <c r="J140">
        <v>0</v>
      </c>
    </row>
    <row r="141" spans="1:10" x14ac:dyDescent="0.25">
      <c r="A141">
        <v>1800</v>
      </c>
      <c r="B141">
        <v>0</v>
      </c>
      <c r="C141">
        <v>0.65000375249688513</v>
      </c>
      <c r="D141">
        <v>0.26000150099778546</v>
      </c>
      <c r="E141">
        <v>0.13000075050010346</v>
      </c>
      <c r="F141">
        <v>1.3000075049949809</v>
      </c>
      <c r="G141">
        <v>0.65000375249446363</v>
      </c>
      <c r="H141">
        <v>-0.26000150099778546</v>
      </c>
      <c r="I141">
        <v>0.39000225149425677</v>
      </c>
      <c r="J141">
        <v>0</v>
      </c>
    </row>
    <row r="142" spans="1:10" x14ac:dyDescent="0.25">
      <c r="A142">
        <v>2000</v>
      </c>
      <c r="B142">
        <v>0</v>
      </c>
      <c r="C142">
        <v>0.52000300199738703</v>
      </c>
      <c r="D142">
        <v>-1.210719347000122E-12</v>
      </c>
      <c r="E142">
        <v>0.78000450299759394</v>
      </c>
      <c r="F142">
        <v>1.5600090059963985</v>
      </c>
      <c r="G142">
        <v>1.040006003992958</v>
      </c>
      <c r="H142">
        <v>2.8600165109925904</v>
      </c>
      <c r="I142">
        <v>4.1600240159845443</v>
      </c>
      <c r="J142">
        <v>0</v>
      </c>
    </row>
    <row r="143" spans="1:10" x14ac:dyDescent="0.25">
      <c r="A143">
        <v>2150</v>
      </c>
      <c r="B143">
        <v>0</v>
      </c>
      <c r="C143">
        <v>-2.6000150099948049</v>
      </c>
      <c r="D143">
        <v>-2.6000150099948049</v>
      </c>
      <c r="E143">
        <v>-2.6000150099899617</v>
      </c>
      <c r="F143">
        <v>-1.0400060039959846</v>
      </c>
      <c r="G143">
        <v>4.6800270179819314</v>
      </c>
      <c r="H143">
        <v>7.2800420279767364</v>
      </c>
      <c r="I143">
        <v>4.6800270179819314</v>
      </c>
      <c r="J143">
        <v>0</v>
      </c>
    </row>
    <row r="144" spans="1:10" x14ac:dyDescent="0.25">
      <c r="A144">
        <v>2300</v>
      </c>
      <c r="B144">
        <v>0</v>
      </c>
      <c r="C144">
        <v>-3.7375215768632941</v>
      </c>
      <c r="D144">
        <v>6.5000375246722253E-2</v>
      </c>
      <c r="E144">
        <v>-8.3525482195936611</v>
      </c>
      <c r="F144">
        <v>-14.950086307448334</v>
      </c>
      <c r="G144">
        <v>-8.807550846344931</v>
      </c>
      <c r="H144">
        <v>-6.8250394012254656</v>
      </c>
      <c r="I144">
        <v>-6.1425354611082463</v>
      </c>
      <c r="J144">
        <v>0</v>
      </c>
    </row>
    <row r="145" spans="1:26" x14ac:dyDescent="0.25">
      <c r="A145">
        <v>2450</v>
      </c>
      <c r="B145">
        <v>0</v>
      </c>
      <c r="C145">
        <v>-2.9900172614896667</v>
      </c>
      <c r="D145">
        <v>-12.480072047956661</v>
      </c>
      <c r="E145">
        <v>-11.310065293457544</v>
      </c>
      <c r="F145">
        <v>-20.28011707793139</v>
      </c>
      <c r="G145">
        <v>-5.070029269481636</v>
      </c>
      <c r="H145">
        <v>3.1200180119927969</v>
      </c>
      <c r="I145">
        <v>3.5100202634876592</v>
      </c>
      <c r="J145">
        <v>0</v>
      </c>
    </row>
    <row r="146" spans="1:26" x14ac:dyDescent="0.25">
      <c r="A146">
        <v>2600</v>
      </c>
      <c r="B146">
        <v>0</v>
      </c>
      <c r="C146">
        <v>7.7675448423477356</v>
      </c>
      <c r="D146">
        <v>13.715079177700076</v>
      </c>
      <c r="E146">
        <v>16.282594000072731</v>
      </c>
      <c r="F146">
        <v>10.530060790462977</v>
      </c>
      <c r="G146">
        <v>11.01756360483882</v>
      </c>
      <c r="H146">
        <v>8.1250469062252897</v>
      </c>
      <c r="I146">
        <v>1.8525106946175451</v>
      </c>
      <c r="J146">
        <v>0</v>
      </c>
    </row>
    <row r="147" spans="1:26" x14ac:dyDescent="0.25">
      <c r="A147">
        <v>2800</v>
      </c>
      <c r="B147">
        <v>0</v>
      </c>
      <c r="C147">
        <v>7.1825414651005994</v>
      </c>
      <c r="D147">
        <v>16.18509343719175</v>
      </c>
      <c r="E147">
        <v>9.3275538483465557</v>
      </c>
      <c r="F147">
        <v>8.4500487824710078</v>
      </c>
      <c r="G147">
        <v>9.1325527225942817</v>
      </c>
      <c r="H147">
        <v>2.7950161357422356</v>
      </c>
      <c r="I147">
        <v>1.3975080678686964</v>
      </c>
      <c r="J147">
        <v>0</v>
      </c>
    </row>
    <row r="148" spans="1:26" x14ac:dyDescent="0.25">
      <c r="A148">
        <v>2950</v>
      </c>
      <c r="B148">
        <v>0</v>
      </c>
      <c r="C148">
        <v>1.4300082554962952</v>
      </c>
      <c r="D148">
        <v>1.0400060039971954</v>
      </c>
      <c r="E148">
        <v>-1.950011257491866</v>
      </c>
      <c r="F148">
        <v>0.52000300200041383</v>
      </c>
      <c r="G148">
        <v>0.91000525349588124</v>
      </c>
      <c r="H148">
        <v>-1.0400060039971954</v>
      </c>
      <c r="I148">
        <v>-2.2100127584957052</v>
      </c>
      <c r="J148">
        <v>0</v>
      </c>
    </row>
    <row r="149" spans="1:26" x14ac:dyDescent="0.25">
      <c r="A149">
        <v>3100</v>
      </c>
      <c r="B149">
        <v>0</v>
      </c>
      <c r="C149">
        <v>4.0625234531120391</v>
      </c>
      <c r="D149">
        <v>-1.4950086307460442</v>
      </c>
      <c r="E149">
        <v>2.5675148223659954</v>
      </c>
      <c r="F149">
        <v>-1.4300082554932683</v>
      </c>
      <c r="G149">
        <v>0.81250469061853359</v>
      </c>
      <c r="H149">
        <v>0.45500262675005942</v>
      </c>
      <c r="I149">
        <v>-0.94250544112408496</v>
      </c>
      <c r="J149">
        <v>0</v>
      </c>
    </row>
    <row r="150" spans="1:26" x14ac:dyDescent="0.25">
      <c r="A150">
        <v>3300</v>
      </c>
      <c r="B150">
        <v>0</v>
      </c>
      <c r="C150">
        <v>1.1700067544936668</v>
      </c>
      <c r="D150">
        <v>13.260076550954858</v>
      </c>
      <c r="E150">
        <v>-0.13000075050010346</v>
      </c>
      <c r="F150">
        <v>0.78000450299698854</v>
      </c>
      <c r="G150">
        <v>-0.13000075050131418</v>
      </c>
      <c r="H150">
        <v>2.6000150099911727</v>
      </c>
      <c r="I150">
        <v>10.010057788465591</v>
      </c>
      <c r="J150">
        <v>0</v>
      </c>
    </row>
    <row r="152" spans="1:26" x14ac:dyDescent="0.3">
      <c r="F152" s="6" t="s">
        <v>120</v>
      </c>
    </row>
    <row r="153" spans="1:26" x14ac:dyDescent="0.25">
      <c r="A153" t="s">
        <v>2</v>
      </c>
      <c r="B153">
        <v>300</v>
      </c>
      <c r="C153">
        <v>400</v>
      </c>
      <c r="D153">
        <v>500</v>
      </c>
      <c r="E153">
        <v>600</v>
      </c>
      <c r="F153">
        <v>700</v>
      </c>
      <c r="G153">
        <v>800</v>
      </c>
      <c r="H153">
        <v>900</v>
      </c>
      <c r="I153">
        <v>1000</v>
      </c>
      <c r="J153">
        <v>1100</v>
      </c>
      <c r="K153">
        <v>1200</v>
      </c>
      <c r="L153">
        <v>1300</v>
      </c>
      <c r="M153">
        <v>1400</v>
      </c>
      <c r="N153">
        <v>1500</v>
      </c>
      <c r="O153">
        <v>1600</v>
      </c>
      <c r="P153">
        <v>1700</v>
      </c>
      <c r="Q153">
        <v>1800</v>
      </c>
      <c r="R153">
        <v>2000</v>
      </c>
      <c r="S153">
        <v>2150</v>
      </c>
      <c r="T153">
        <v>2300</v>
      </c>
      <c r="U153">
        <v>2450</v>
      </c>
      <c r="V153">
        <v>2600</v>
      </c>
      <c r="W153">
        <v>2800</v>
      </c>
      <c r="X153">
        <v>2950</v>
      </c>
      <c r="Y153">
        <v>3100</v>
      </c>
      <c r="Z153">
        <v>3300</v>
      </c>
    </row>
    <row r="154" spans="1:26" x14ac:dyDescent="0.25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x14ac:dyDescent="0.25">
      <c r="A155">
        <v>12.5</v>
      </c>
      <c r="B155">
        <v>0</v>
      </c>
      <c r="C155">
        <v>0.91000525349648664</v>
      </c>
      <c r="D155">
        <v>0</v>
      </c>
      <c r="E155">
        <v>0.45500262674824332</v>
      </c>
      <c r="F155">
        <v>0.23492437153309584</v>
      </c>
      <c r="G155">
        <v>0</v>
      </c>
      <c r="H155">
        <v>1.0400060039959846</v>
      </c>
      <c r="I155">
        <v>-4.8428773880004881E-12</v>
      </c>
      <c r="J155">
        <v>-6.0535967350006101E-13</v>
      </c>
      <c r="K155">
        <v>0.71249540318930515</v>
      </c>
      <c r="L155">
        <v>0.91000525349648664</v>
      </c>
      <c r="M155">
        <v>-0.13000075049949808</v>
      </c>
      <c r="N155">
        <v>0.78000450299698854</v>
      </c>
      <c r="O155">
        <v>0.81250469062156039</v>
      </c>
      <c r="P155">
        <v>0.4800341711808927</v>
      </c>
      <c r="Q155">
        <v>0.65000375249688513</v>
      </c>
      <c r="R155">
        <v>0.52000300199738703</v>
      </c>
      <c r="S155">
        <v>-2.6000150099948049</v>
      </c>
      <c r="T155">
        <v>-3.7375215768632941</v>
      </c>
      <c r="U155">
        <v>-2.9900172614896667</v>
      </c>
      <c r="V155">
        <v>7.7675448423477356</v>
      </c>
      <c r="W155">
        <v>7.1825414651005994</v>
      </c>
      <c r="X155">
        <v>1.4300082554962952</v>
      </c>
      <c r="Y155">
        <v>4.0625234531120391</v>
      </c>
      <c r="Z155">
        <v>1.1700067544936668</v>
      </c>
    </row>
    <row r="156" spans="1:26" x14ac:dyDescent="0.25">
      <c r="A156">
        <v>25</v>
      </c>
      <c r="B156">
        <v>0</v>
      </c>
      <c r="C156">
        <v>0.78000450299698854</v>
      </c>
      <c r="D156">
        <v>-4.8428773880004881E-12</v>
      </c>
      <c r="E156">
        <v>0.39000225149849427</v>
      </c>
      <c r="F156">
        <v>-4.8428773880004881E-12</v>
      </c>
      <c r="G156">
        <v>0</v>
      </c>
      <c r="H156">
        <v>0</v>
      </c>
      <c r="I156">
        <v>-4.8428773880004881E-12</v>
      </c>
      <c r="J156">
        <v>-1.210719347000122E-12</v>
      </c>
      <c r="K156">
        <v>0.67043267862480127</v>
      </c>
      <c r="L156">
        <v>-0.26000150099899616</v>
      </c>
      <c r="M156">
        <v>1.8200105069929733</v>
      </c>
      <c r="N156">
        <v>0.52000300199799232</v>
      </c>
      <c r="O156">
        <v>0.58500337724713602</v>
      </c>
      <c r="P156">
        <v>0.15145636001285165</v>
      </c>
      <c r="Q156">
        <v>0.26000150099778546</v>
      </c>
      <c r="R156">
        <v>-1.210719347000122E-12</v>
      </c>
      <c r="S156">
        <v>-2.6000150099948049</v>
      </c>
      <c r="T156">
        <v>6.5000375246722253E-2</v>
      </c>
      <c r="U156">
        <v>-12.480072047956661</v>
      </c>
      <c r="V156">
        <v>13.715079177700076</v>
      </c>
      <c r="W156">
        <v>16.18509343719175</v>
      </c>
      <c r="X156">
        <v>1.0400060039971954</v>
      </c>
      <c r="Y156">
        <v>-1.4950086307460442</v>
      </c>
      <c r="Z156">
        <v>13.260076550954858</v>
      </c>
    </row>
    <row r="157" spans="1:26" x14ac:dyDescent="0.25">
      <c r="A157">
        <v>37.5</v>
      </c>
      <c r="B157">
        <v>0</v>
      </c>
      <c r="C157">
        <v>0.65000375250233333</v>
      </c>
      <c r="D157">
        <v>0</v>
      </c>
      <c r="E157">
        <v>0.32500187625358812</v>
      </c>
      <c r="F157">
        <v>0</v>
      </c>
      <c r="G157">
        <v>4.8428773880004881E-12</v>
      </c>
      <c r="H157">
        <v>1.0400060039959846</v>
      </c>
      <c r="I157">
        <v>0</v>
      </c>
      <c r="J157">
        <v>3.026798367500305E-12</v>
      </c>
      <c r="K157">
        <v>-0.17797702064113691</v>
      </c>
      <c r="L157">
        <v>0.65000375250233333</v>
      </c>
      <c r="M157">
        <v>-0.39000225149849427</v>
      </c>
      <c r="N157">
        <v>0.78000450299698854</v>
      </c>
      <c r="O157">
        <v>0.61750356487412938</v>
      </c>
      <c r="P157">
        <v>0.86288455284563825</v>
      </c>
      <c r="Q157">
        <v>0.13000075050010346</v>
      </c>
      <c r="R157">
        <v>0.78000450299759394</v>
      </c>
      <c r="S157">
        <v>-2.6000150099899617</v>
      </c>
      <c r="T157">
        <v>-8.3525482195936611</v>
      </c>
      <c r="U157">
        <v>-11.310065293457544</v>
      </c>
      <c r="V157">
        <v>16.282594000072731</v>
      </c>
      <c r="W157">
        <v>9.3275538483465557</v>
      </c>
      <c r="X157">
        <v>-1.950011257491866</v>
      </c>
      <c r="Y157">
        <v>2.5675148223659954</v>
      </c>
      <c r="Z157">
        <v>-0.13000075050010346</v>
      </c>
    </row>
    <row r="158" spans="1:26" x14ac:dyDescent="0.25">
      <c r="A158">
        <v>50</v>
      </c>
      <c r="B158">
        <v>0</v>
      </c>
      <c r="C158">
        <v>0.52000300199799232</v>
      </c>
      <c r="D158">
        <v>0</v>
      </c>
      <c r="E158">
        <v>0.26000150099899616</v>
      </c>
      <c r="F158">
        <v>1.0400060039959846</v>
      </c>
      <c r="G158">
        <v>0</v>
      </c>
      <c r="H158">
        <v>1.0400060039959846</v>
      </c>
      <c r="I158">
        <v>1.0400060039959846</v>
      </c>
      <c r="J158">
        <v>1.0400060039984063</v>
      </c>
      <c r="K158">
        <v>0.53362228608205908</v>
      </c>
      <c r="L158">
        <v>0.52000300199799232</v>
      </c>
      <c r="M158">
        <v>0.52000300199799232</v>
      </c>
      <c r="N158">
        <v>1.0400060039959846</v>
      </c>
      <c r="O158">
        <v>0.13000075049828738</v>
      </c>
      <c r="P158">
        <v>0.53430674167275427</v>
      </c>
      <c r="Q158">
        <v>1.3000075049949809</v>
      </c>
      <c r="R158">
        <v>1.5600090059963985</v>
      </c>
      <c r="S158">
        <v>-1.0400060039959846</v>
      </c>
      <c r="T158">
        <v>-14.950086307448334</v>
      </c>
      <c r="U158">
        <v>-20.28011707793139</v>
      </c>
      <c r="V158">
        <v>10.530060790462977</v>
      </c>
      <c r="W158">
        <v>8.4500487824710078</v>
      </c>
      <c r="X158">
        <v>0.52000300200041383</v>
      </c>
      <c r="Y158">
        <v>-1.4300082554932683</v>
      </c>
      <c r="Z158">
        <v>0.78000450299698854</v>
      </c>
    </row>
    <row r="159" spans="1:26" x14ac:dyDescent="0.25">
      <c r="A159">
        <v>62.5</v>
      </c>
      <c r="B159">
        <v>0</v>
      </c>
      <c r="C159">
        <v>0.39000225149849427</v>
      </c>
      <c r="D159">
        <v>-4.8428773880004881E-12</v>
      </c>
      <c r="E159">
        <v>0.19500112574924713</v>
      </c>
      <c r="F159">
        <v>-4.8428773880004881E-12</v>
      </c>
      <c r="G159">
        <v>0</v>
      </c>
      <c r="H159">
        <v>0</v>
      </c>
      <c r="I159">
        <v>-4.8428773880004881E-12</v>
      </c>
      <c r="J159">
        <v>-3.026798367500305E-12</v>
      </c>
      <c r="K159">
        <v>-7.7492964068707079E-2</v>
      </c>
      <c r="L159">
        <v>0.39000225149849427</v>
      </c>
      <c r="M159">
        <v>0.39000225149849427</v>
      </c>
      <c r="N159">
        <v>-0.26000150099899616</v>
      </c>
      <c r="O159">
        <v>-9.7500562876136967E-2</v>
      </c>
      <c r="P159">
        <v>0.20572893050471319</v>
      </c>
      <c r="Q159">
        <v>0.65000375249446363</v>
      </c>
      <c r="R159">
        <v>1.040006003992958</v>
      </c>
      <c r="S159">
        <v>4.6800270179819314</v>
      </c>
      <c r="T159">
        <v>-8.807550846344931</v>
      </c>
      <c r="U159">
        <v>-5.070029269481636</v>
      </c>
      <c r="V159">
        <v>11.01756360483882</v>
      </c>
      <c r="W159">
        <v>9.1325527225942817</v>
      </c>
      <c r="X159">
        <v>0.91000525349588124</v>
      </c>
      <c r="Y159">
        <v>0.81250469061853359</v>
      </c>
      <c r="Z159">
        <v>-0.13000075050131418</v>
      </c>
    </row>
    <row r="160" spans="1:26" x14ac:dyDescent="0.25">
      <c r="A160">
        <v>75</v>
      </c>
      <c r="B160">
        <v>0</v>
      </c>
      <c r="C160">
        <v>0.26000150100383906</v>
      </c>
      <c r="D160">
        <v>0</v>
      </c>
      <c r="E160">
        <v>0.13000075049949808</v>
      </c>
      <c r="F160">
        <v>0</v>
      </c>
      <c r="G160">
        <v>4.8428773880004881E-12</v>
      </c>
      <c r="H160">
        <v>0</v>
      </c>
      <c r="I160">
        <v>0</v>
      </c>
      <c r="J160">
        <v>1.210719347000122E-12</v>
      </c>
      <c r="K160">
        <v>-0.64319411045666786</v>
      </c>
      <c r="L160">
        <v>0.26000150099899616</v>
      </c>
      <c r="M160">
        <v>-0.78000450299698854</v>
      </c>
      <c r="N160">
        <v>-0.52000300199799232</v>
      </c>
      <c r="O160">
        <v>-0.32500187625056132</v>
      </c>
      <c r="P160">
        <v>-0.122848880658485</v>
      </c>
      <c r="Q160">
        <v>-0.26000150099778546</v>
      </c>
      <c r="R160">
        <v>2.8600165109925904</v>
      </c>
      <c r="S160">
        <v>7.2800420279767364</v>
      </c>
      <c r="T160">
        <v>-6.8250394012254656</v>
      </c>
      <c r="U160">
        <v>3.1200180119927969</v>
      </c>
      <c r="V160">
        <v>8.1250469062252897</v>
      </c>
      <c r="W160">
        <v>2.7950161357422356</v>
      </c>
      <c r="X160">
        <v>-1.0400060039971954</v>
      </c>
      <c r="Y160">
        <v>0.45500262675005942</v>
      </c>
      <c r="Z160">
        <v>2.6000150099911727</v>
      </c>
    </row>
    <row r="161" spans="1:26" x14ac:dyDescent="0.25">
      <c r="A161">
        <v>87.5</v>
      </c>
      <c r="B161">
        <v>0</v>
      </c>
      <c r="C161">
        <v>0.13000075049949808</v>
      </c>
      <c r="D161">
        <v>-4.8428773880004881E-12</v>
      </c>
      <c r="E161">
        <v>6.500037524974904E-2</v>
      </c>
      <c r="F161">
        <v>-4.8428773880004881E-12</v>
      </c>
      <c r="G161">
        <v>0</v>
      </c>
      <c r="H161">
        <v>0</v>
      </c>
      <c r="I161">
        <v>-4.8428773880004881E-12</v>
      </c>
      <c r="J161">
        <v>-4.2375177145004275E-12</v>
      </c>
      <c r="K161">
        <v>-0.71159930672803895</v>
      </c>
      <c r="L161">
        <v>-0.91000525349648664</v>
      </c>
      <c r="M161">
        <v>-0.91000525349648664</v>
      </c>
      <c r="N161">
        <v>-0.78000450299698854</v>
      </c>
      <c r="O161">
        <v>-0.55250318962498568</v>
      </c>
      <c r="P161">
        <v>0.58857931216461579</v>
      </c>
      <c r="Q161">
        <v>0.39000225149425677</v>
      </c>
      <c r="R161">
        <v>4.1600240159845443</v>
      </c>
      <c r="S161">
        <v>4.6800270179819314</v>
      </c>
      <c r="T161">
        <v>-6.1425354611082463</v>
      </c>
      <c r="U161">
        <v>3.5100202634876592</v>
      </c>
      <c r="V161">
        <v>1.8525106946175451</v>
      </c>
      <c r="W161">
        <v>1.3975080678686964</v>
      </c>
      <c r="X161">
        <v>-2.2100127584957052</v>
      </c>
      <c r="Y161">
        <v>-0.9425054411240853</v>
      </c>
      <c r="Z161">
        <v>10.010057788465591</v>
      </c>
    </row>
    <row r="162" spans="1:26" x14ac:dyDescent="0.25">
      <c r="A162">
        <v>100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6" spans="1:26" x14ac:dyDescent="0.25">
      <c r="E166" s="6" t="s">
        <v>119</v>
      </c>
    </row>
    <row r="167" spans="1:26" x14ac:dyDescent="0.25">
      <c r="A167" t="s">
        <v>2</v>
      </c>
      <c r="B167" t="s">
        <v>1</v>
      </c>
      <c r="C167" t="s">
        <v>6</v>
      </c>
      <c r="D167" t="s">
        <v>7</v>
      </c>
      <c r="E167" t="s">
        <v>8</v>
      </c>
      <c r="F167" t="s">
        <v>9</v>
      </c>
      <c r="G167" t="s">
        <v>10</v>
      </c>
      <c r="H167" t="s">
        <v>11</v>
      </c>
      <c r="I167" t="s">
        <v>12</v>
      </c>
      <c r="J167" t="s">
        <v>13</v>
      </c>
    </row>
    <row r="168" spans="1:26" x14ac:dyDescent="0.25">
      <c r="A168">
        <v>300</v>
      </c>
      <c r="B168" s="1">
        <v>0</v>
      </c>
      <c r="C168" s="1">
        <v>1.075149999999996E-7</v>
      </c>
      <c r="D168" s="1">
        <v>1.8440000000000115E-7</v>
      </c>
      <c r="E168" s="1">
        <v>2.3096250000000076E-7</v>
      </c>
      <c r="F168" s="1">
        <v>2.4675000000000064E-7</v>
      </c>
      <c r="G168" s="1">
        <v>2.3174999999999994E-7</v>
      </c>
      <c r="H168" s="1">
        <v>1.856249999999996E-7</v>
      </c>
      <c r="I168" s="1">
        <v>1.0841250000000182E-7</v>
      </c>
      <c r="J168" s="1">
        <v>0</v>
      </c>
    </row>
    <row r="169" spans="1:26" x14ac:dyDescent="0.25">
      <c r="A169">
        <v>400</v>
      </c>
      <c r="B169" s="1">
        <v>0</v>
      </c>
      <c r="C169" s="1">
        <v>1.0784999999999931E-7</v>
      </c>
      <c r="D169" s="1">
        <v>1.8524999999999624E-7</v>
      </c>
      <c r="E169" s="1">
        <v>2.3190000000000027E-7</v>
      </c>
      <c r="F169" s="1">
        <v>2.4779999999999956E-7</v>
      </c>
      <c r="G169" s="1">
        <v>2.3268749999999946E-7</v>
      </c>
      <c r="H169" s="1">
        <v>1.8652500000000157E-7</v>
      </c>
      <c r="I169" s="1">
        <v>1.0920000000000016E-7</v>
      </c>
      <c r="J169" s="1">
        <v>0</v>
      </c>
    </row>
    <row r="170" spans="1:26" x14ac:dyDescent="0.25">
      <c r="A170">
        <v>500</v>
      </c>
      <c r="B170" s="1">
        <v>0</v>
      </c>
      <c r="C170" s="1">
        <v>1.0821250000000096E-7</v>
      </c>
      <c r="D170" s="1">
        <v>1.8597499999999952E-7</v>
      </c>
      <c r="E170" s="1">
        <v>2.3272500000000208E-7</v>
      </c>
      <c r="F170" s="1">
        <v>2.4864999999999973E-7</v>
      </c>
      <c r="G170" s="1">
        <v>2.3356249999999968E-7</v>
      </c>
      <c r="H170" s="1">
        <v>1.8734999999999999E-7</v>
      </c>
      <c r="I170" s="1">
        <v>1.0937500000000012E-7</v>
      </c>
      <c r="J170" s="1">
        <v>0</v>
      </c>
    </row>
    <row r="171" spans="1:26" x14ac:dyDescent="0.25">
      <c r="A171">
        <v>600</v>
      </c>
      <c r="B171" s="1">
        <v>0</v>
      </c>
      <c r="C171" s="1">
        <v>1.0860000000000096E-7</v>
      </c>
      <c r="D171" s="1">
        <v>1.8652499999999734E-7</v>
      </c>
      <c r="E171" s="1">
        <v>2.335500000000005E-7</v>
      </c>
      <c r="F171" s="1">
        <v>2.4965000000000023E-7</v>
      </c>
      <c r="G171" s="1">
        <v>2.3456249999999848E-7</v>
      </c>
      <c r="H171" s="1">
        <v>1.8795000000000131E-7</v>
      </c>
      <c r="I171" s="1">
        <v>1.0990000000000127E-7</v>
      </c>
      <c r="J171" s="1">
        <v>0</v>
      </c>
    </row>
    <row r="172" spans="1:26" x14ac:dyDescent="0.25">
      <c r="A172">
        <v>700</v>
      </c>
      <c r="B172" s="1">
        <v>0</v>
      </c>
      <c r="C172" s="1">
        <v>1.0892499999999998E-7</v>
      </c>
      <c r="D172" s="1">
        <v>1.8712499999999865E-7</v>
      </c>
      <c r="E172" s="1">
        <v>2.3433749999999799E-7</v>
      </c>
      <c r="F172" s="1">
        <v>2.5064999999999903E-7</v>
      </c>
      <c r="G172" s="1">
        <v>2.3549999999999969E-7</v>
      </c>
      <c r="H172" s="1">
        <v>1.8877499999999973E-7</v>
      </c>
      <c r="I172" s="1">
        <v>1.1051249999999922E-7</v>
      </c>
      <c r="J172" s="1">
        <v>0</v>
      </c>
    </row>
    <row r="173" spans="1:26" x14ac:dyDescent="0.25">
      <c r="A173">
        <v>800</v>
      </c>
      <c r="B173" s="1">
        <v>0</v>
      </c>
      <c r="C173" s="1">
        <v>1.0937500000000096E-7</v>
      </c>
      <c r="D173" s="1">
        <v>1.8802500000000063E-7</v>
      </c>
      <c r="E173" s="1">
        <v>2.3553750000000062E-7</v>
      </c>
      <c r="F173" s="1">
        <v>2.5190000000000008E-7</v>
      </c>
      <c r="G173" s="1">
        <v>2.3656249999999948E-7</v>
      </c>
      <c r="H173" s="1">
        <v>1.8997499999999982E-7</v>
      </c>
      <c r="I173" s="1">
        <v>1.111249999999976E-7</v>
      </c>
      <c r="J173" s="1">
        <v>0</v>
      </c>
    </row>
    <row r="174" spans="1:26" x14ac:dyDescent="0.25">
      <c r="A174">
        <v>900</v>
      </c>
      <c r="B174" s="1">
        <v>0</v>
      </c>
      <c r="C174" s="1">
        <v>1.0969999999999998E-7</v>
      </c>
      <c r="D174" s="1">
        <v>1.8855000000000008E-7</v>
      </c>
      <c r="E174" s="1">
        <v>2.3643749999999921E-7</v>
      </c>
      <c r="F174" s="1">
        <v>2.5265000000000003E-7</v>
      </c>
      <c r="G174" s="1">
        <v>2.3743749999999971E-7</v>
      </c>
      <c r="H174" s="1">
        <v>1.9049999999999843E-7</v>
      </c>
      <c r="I174" s="1">
        <v>1.1138749999999818E-7</v>
      </c>
      <c r="J174" s="1">
        <v>0</v>
      </c>
    </row>
    <row r="175" spans="1:26" x14ac:dyDescent="0.25">
      <c r="A175">
        <v>1000</v>
      </c>
      <c r="B175" s="1">
        <v>0</v>
      </c>
      <c r="C175" s="1">
        <v>1.1006249999999824E-7</v>
      </c>
      <c r="D175" s="1">
        <v>1.8932500000000009E-7</v>
      </c>
      <c r="E175" s="1">
        <v>2.3729999999999856E-7</v>
      </c>
      <c r="F175" s="1">
        <v>2.5384999999999927E-7</v>
      </c>
      <c r="G175" s="1">
        <v>2.3868750000000075E-7</v>
      </c>
      <c r="H175" s="1">
        <v>1.91849999999998E-7</v>
      </c>
      <c r="I175" s="1">
        <v>1.1243750000000175E-7</v>
      </c>
      <c r="J175" s="1">
        <v>0</v>
      </c>
    </row>
    <row r="176" spans="1:26" x14ac:dyDescent="0.25">
      <c r="A176">
        <v>1100</v>
      </c>
      <c r="B176" s="1">
        <v>0</v>
      </c>
      <c r="C176" s="1">
        <v>1.1049999999999835E-7</v>
      </c>
      <c r="D176" s="1">
        <v>1.9009999999999671E-7</v>
      </c>
      <c r="E176" s="1">
        <v>2.3831250000000163E-7</v>
      </c>
      <c r="F176" s="1">
        <v>2.5510000000000032E-7</v>
      </c>
      <c r="G176" s="1">
        <v>2.3968749999999956E-7</v>
      </c>
      <c r="H176" s="1">
        <v>1.9245000000000186E-7</v>
      </c>
      <c r="I176" s="1">
        <v>1.1278750000000209E-7</v>
      </c>
      <c r="J176" s="1">
        <v>0</v>
      </c>
    </row>
    <row r="177" spans="1:10" x14ac:dyDescent="0.25">
      <c r="A177">
        <v>1200</v>
      </c>
      <c r="B177" s="1">
        <v>0</v>
      </c>
      <c r="C177" s="1">
        <v>1.1087500000000087E-7</v>
      </c>
      <c r="D177" s="1">
        <v>1.9077500000000327E-7</v>
      </c>
      <c r="E177" s="1">
        <v>2.3913749999999835E-7</v>
      </c>
      <c r="F177" s="1">
        <v>2.559999999999989E-7</v>
      </c>
      <c r="G177" s="1">
        <v>2.4093749999999891E-7</v>
      </c>
      <c r="H177" s="1">
        <v>1.9342499999999807E-7</v>
      </c>
      <c r="I177" s="1">
        <v>1.1304999999999801E-7</v>
      </c>
      <c r="J177" s="1">
        <v>0</v>
      </c>
    </row>
    <row r="178" spans="1:10" x14ac:dyDescent="0.25">
      <c r="A178">
        <v>1300</v>
      </c>
      <c r="B178" s="1">
        <v>0</v>
      </c>
      <c r="C178" s="1">
        <v>1.1128749999999923E-7</v>
      </c>
      <c r="D178" s="1">
        <v>1.9095000000000196E-7</v>
      </c>
      <c r="E178" s="1">
        <v>2.401124999999988E-7</v>
      </c>
      <c r="F178" s="1">
        <v>2.5695000000000099E-7</v>
      </c>
      <c r="G178" s="1">
        <v>2.4200000000000209E-7</v>
      </c>
      <c r="H178" s="1">
        <v>1.9469999999999917E-7</v>
      </c>
      <c r="I178" s="1">
        <v>1.1383750000000186E-7</v>
      </c>
      <c r="J178" s="1">
        <v>0</v>
      </c>
    </row>
    <row r="179" spans="1:10" x14ac:dyDescent="0.25">
      <c r="A179">
        <v>1400</v>
      </c>
      <c r="B179" s="1">
        <v>0</v>
      </c>
      <c r="C179" s="1">
        <v>1.1161249999999825E-7</v>
      </c>
      <c r="D179" s="1">
        <v>1.9317499999999837E-7</v>
      </c>
      <c r="E179" s="1">
        <v>2.409375000000023E-7</v>
      </c>
      <c r="F179" s="1">
        <v>2.5835000000000067E-7</v>
      </c>
      <c r="G179" s="1">
        <v>2.4312500000000117E-7</v>
      </c>
      <c r="H179" s="1">
        <v>1.9537500000000234E-7</v>
      </c>
      <c r="I179" s="1">
        <v>1.1427500000000197E-7</v>
      </c>
      <c r="J179" s="1">
        <v>0</v>
      </c>
    </row>
    <row r="180" spans="1:10" x14ac:dyDescent="0.25">
      <c r="A180">
        <v>1500</v>
      </c>
      <c r="B180" s="1">
        <v>0</v>
      </c>
      <c r="C180" s="1">
        <v>1.1198749999999738E-7</v>
      </c>
      <c r="D180" s="1">
        <v>1.9269999999999902E-7</v>
      </c>
      <c r="E180" s="1">
        <v>2.4217500000000078E-7</v>
      </c>
      <c r="F180" s="1">
        <v>2.5929999999999936E-7</v>
      </c>
      <c r="G180" s="1">
        <v>2.4425000000000024E-7</v>
      </c>
      <c r="H180" s="1">
        <v>1.9649999999999803E-7</v>
      </c>
      <c r="I180" s="1">
        <v>1.1523750000000196E-7</v>
      </c>
      <c r="J180" s="1">
        <v>0</v>
      </c>
    </row>
    <row r="181" spans="1:10" x14ac:dyDescent="0.25">
      <c r="A181">
        <v>1600</v>
      </c>
      <c r="B181" s="1">
        <v>0</v>
      </c>
      <c r="C181" s="1">
        <v>1.122499999999988E-7</v>
      </c>
      <c r="D181" s="1">
        <v>1.9329999999999695E-7</v>
      </c>
      <c r="E181" s="1">
        <v>2.4307499999999936E-7</v>
      </c>
      <c r="F181" s="1">
        <v>2.5995000000000079E-7</v>
      </c>
      <c r="G181" s="1">
        <v>2.4518749999999807E-7</v>
      </c>
      <c r="H181" s="1">
        <v>1.976250000000005E-7</v>
      </c>
      <c r="I181" s="1">
        <v>1.160250000000003E-7</v>
      </c>
      <c r="J181" s="1">
        <v>0</v>
      </c>
    </row>
    <row r="182" spans="1:10" x14ac:dyDescent="0.25">
      <c r="A182">
        <v>1700</v>
      </c>
      <c r="B182" s="1">
        <v>0</v>
      </c>
      <c r="C182" s="1">
        <v>1.125250000000011E-7</v>
      </c>
      <c r="D182" s="1">
        <v>1.938749999999999E-7</v>
      </c>
      <c r="E182" s="1">
        <v>2.4378750000000177E-7</v>
      </c>
      <c r="F182" s="1">
        <v>2.61449999999999E-7</v>
      </c>
      <c r="G182" s="1">
        <v>2.4631249999999884E-7</v>
      </c>
      <c r="H182" s="1">
        <v>1.9799999999999878E-7</v>
      </c>
      <c r="I182" s="1">
        <v>1.1707499999999837E-7</v>
      </c>
      <c r="J182" s="1">
        <v>0</v>
      </c>
    </row>
    <row r="183" spans="1:10" x14ac:dyDescent="0.25">
      <c r="A183">
        <v>1800</v>
      </c>
      <c r="B183" s="1">
        <v>0</v>
      </c>
      <c r="C183" s="1">
        <v>1.1290000000000022E-7</v>
      </c>
      <c r="D183" s="1">
        <v>1.945999999999998E-7</v>
      </c>
      <c r="E183" s="1">
        <v>2.444999999999974E-7</v>
      </c>
      <c r="F183" s="1">
        <v>2.6285000000000037E-7</v>
      </c>
      <c r="G183" s="1">
        <v>2.4831250000000153E-7</v>
      </c>
      <c r="H183" s="1">
        <v>1.9942500000000106E-7</v>
      </c>
      <c r="I183" s="1">
        <v>1.1795000000000113E-7</v>
      </c>
      <c r="J183" s="1">
        <v>0</v>
      </c>
    </row>
    <row r="184" spans="1:10" x14ac:dyDescent="0.25">
      <c r="A184">
        <v>2000</v>
      </c>
      <c r="B184" s="1">
        <v>0</v>
      </c>
      <c r="C184" s="1">
        <v>1.1371249999999946E-7</v>
      </c>
      <c r="D184" s="1">
        <v>1.958750000000009E-7</v>
      </c>
      <c r="E184" s="1">
        <v>2.4723750000000256E-7</v>
      </c>
      <c r="F184" s="1">
        <v>2.6545000000000099E-7</v>
      </c>
      <c r="G184" s="1">
        <v>2.5081250000000193E-7</v>
      </c>
      <c r="H184" s="1">
        <v>2.058750000000025E-7</v>
      </c>
      <c r="I184" s="1">
        <v>1.2713750000000053E-7</v>
      </c>
      <c r="J184" s="1">
        <v>0</v>
      </c>
    </row>
    <row r="185" spans="1:10" x14ac:dyDescent="0.25">
      <c r="A185">
        <v>2150</v>
      </c>
      <c r="B185" s="1">
        <v>0</v>
      </c>
      <c r="C185" s="1">
        <v>1.1376249999999957E-7</v>
      </c>
      <c r="D185" s="1">
        <v>1.9592500000000101E-7</v>
      </c>
      <c r="E185" s="1">
        <v>2.4663749999999786E-7</v>
      </c>
      <c r="F185" s="1">
        <v>2.6539999999999919E-7</v>
      </c>
      <c r="G185" s="1">
        <v>2.5743749999999952E-7</v>
      </c>
      <c r="H185" s="1">
        <v>2.1464999999999717E-7</v>
      </c>
      <c r="I185" s="1">
        <v>1.2871250000000186E-7</v>
      </c>
      <c r="J185" s="1">
        <v>0</v>
      </c>
    </row>
    <row r="186" spans="1:10" x14ac:dyDescent="0.25">
      <c r="A186">
        <v>2300</v>
      </c>
      <c r="B186" s="1">
        <v>0</v>
      </c>
      <c r="C186" s="1">
        <v>1.0583749999999744E-7</v>
      </c>
      <c r="D186" s="1">
        <v>1.8612499999999985E-7</v>
      </c>
      <c r="E186" s="1">
        <v>2.2781249999999893E-7</v>
      </c>
      <c r="F186" s="1">
        <v>2.365500000000003E-7</v>
      </c>
      <c r="G186" s="1">
        <v>2.2850000000000129E-7</v>
      </c>
      <c r="H186" s="1">
        <v>1.839000000000009E-7</v>
      </c>
      <c r="I186" s="1">
        <v>1.0631250000000314E-7</v>
      </c>
      <c r="J186" s="1">
        <v>0</v>
      </c>
    </row>
    <row r="187" spans="1:10" x14ac:dyDescent="0.25">
      <c r="A187">
        <v>2450</v>
      </c>
      <c r="B187" s="1">
        <v>0</v>
      </c>
      <c r="C187" s="1">
        <v>1.0113750000000069E-7</v>
      </c>
      <c r="D187" s="1">
        <v>1.7262500000000074E-7</v>
      </c>
      <c r="E187" s="1">
        <v>2.2019999999999833E-7</v>
      </c>
      <c r="F187" s="1">
        <v>2.2989999999999927E-7</v>
      </c>
      <c r="G187" s="1">
        <v>2.3337499999999842E-7</v>
      </c>
      <c r="H187" s="1">
        <v>1.9942499999999937E-7</v>
      </c>
      <c r="I187" s="1">
        <v>1.2144999999999907E-7</v>
      </c>
      <c r="J187" s="1">
        <v>0</v>
      </c>
    </row>
    <row r="188" spans="1:10" x14ac:dyDescent="0.25">
      <c r="A188">
        <v>2600</v>
      </c>
      <c r="B188" s="1">
        <v>0</v>
      </c>
      <c r="C188" s="1">
        <v>1.1868749999999851E-7</v>
      </c>
      <c r="D188" s="1">
        <v>2.0970000000000241E-7</v>
      </c>
      <c r="E188" s="1">
        <v>2.687250000000014E-7</v>
      </c>
      <c r="F188" s="1">
        <v>2.8925000000000066E-7</v>
      </c>
      <c r="G188" s="1">
        <v>2.7631250000000024E-7</v>
      </c>
      <c r="H188" s="1">
        <v>2.2650000000000029E-7</v>
      </c>
      <c r="I188" s="1">
        <v>1.3317500000000275E-7</v>
      </c>
      <c r="J188" s="1">
        <v>0</v>
      </c>
    </row>
    <row r="189" spans="1:10" x14ac:dyDescent="0.25">
      <c r="A189">
        <v>2800</v>
      </c>
      <c r="B189" s="1">
        <v>0</v>
      </c>
      <c r="C189" s="1">
        <v>1.3521249999999917E-7</v>
      </c>
      <c r="D189" s="1">
        <v>2.3679999999999746E-7</v>
      </c>
      <c r="E189" s="1">
        <v>2.9654999999999973E-7</v>
      </c>
      <c r="F189" s="1">
        <v>3.2025000000000087E-7</v>
      </c>
      <c r="G189" s="1">
        <v>3.0525000000000186E-7</v>
      </c>
      <c r="H189" s="1">
        <v>2.4360000000000136E-7</v>
      </c>
      <c r="I189" s="1">
        <v>1.4315000000000006E-7</v>
      </c>
      <c r="J189" s="1">
        <v>0</v>
      </c>
    </row>
    <row r="190" spans="1:10" x14ac:dyDescent="0.25">
      <c r="A190">
        <v>2950</v>
      </c>
      <c r="B190" s="1">
        <v>0</v>
      </c>
      <c r="C190" s="1">
        <v>1.4107499999999932E-7</v>
      </c>
      <c r="D190" s="1">
        <v>2.4387500000000112E-7</v>
      </c>
      <c r="E190" s="1">
        <v>3.0738750000000231E-7</v>
      </c>
      <c r="F190" s="1">
        <v>3.2780000000000049E-7</v>
      </c>
      <c r="G190" s="1">
        <v>3.1137500000000005E-7</v>
      </c>
      <c r="H190" s="1">
        <v>2.4930000000000031E-7</v>
      </c>
      <c r="I190" s="1">
        <v>1.4699999999999919E-7</v>
      </c>
      <c r="J190" s="1">
        <v>0</v>
      </c>
    </row>
    <row r="191" spans="1:10" x14ac:dyDescent="0.25">
      <c r="A191">
        <v>3100</v>
      </c>
      <c r="B191" s="1">
        <v>0</v>
      </c>
      <c r="C191" s="1">
        <v>1.4453750000000099E-7</v>
      </c>
      <c r="D191" s="1">
        <v>2.4932499999999951E-7</v>
      </c>
      <c r="E191" s="1">
        <v>3.1387500000000214E-7</v>
      </c>
      <c r="F191" s="1">
        <v>3.313499999999998E-7</v>
      </c>
      <c r="G191" s="1">
        <v>3.1856249999999971E-7</v>
      </c>
      <c r="H191" s="1">
        <v>2.5440000000000133E-7</v>
      </c>
      <c r="I191" s="1">
        <v>1.4953750000000178E-7</v>
      </c>
      <c r="J191" s="1">
        <v>0</v>
      </c>
    </row>
    <row r="192" spans="1:10" x14ac:dyDescent="0.25">
      <c r="A192">
        <v>3300</v>
      </c>
      <c r="B192" s="1">
        <v>0</v>
      </c>
      <c r="C192" s="1">
        <v>1.474749999999998E-7</v>
      </c>
      <c r="D192" s="1">
        <v>2.6235000000000266E-7</v>
      </c>
      <c r="E192" s="1">
        <v>3.2197500000000296E-7</v>
      </c>
      <c r="F192" s="1">
        <v>3.4600000000000143E-7</v>
      </c>
      <c r="G192" s="1">
        <v>3.2418750000000019E-7</v>
      </c>
      <c r="H192" s="1">
        <v>2.7075000000000329E-7</v>
      </c>
      <c r="I192" s="1">
        <v>1.8331250000000258E-7</v>
      </c>
      <c r="J192" s="1">
        <v>0</v>
      </c>
    </row>
    <row r="197" spans="1:26" x14ac:dyDescent="0.25"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x14ac:dyDescent="0.25">
      <c r="A198" t="s">
        <v>2</v>
      </c>
      <c r="B198">
        <v>300</v>
      </c>
      <c r="C198">
        <v>400</v>
      </c>
      <c r="D198">
        <v>500</v>
      </c>
      <c r="E198">
        <v>600</v>
      </c>
      <c r="F198">
        <v>700</v>
      </c>
      <c r="G198">
        <v>800</v>
      </c>
      <c r="H198">
        <v>900</v>
      </c>
      <c r="I198">
        <v>1000</v>
      </c>
      <c r="J198">
        <v>1100</v>
      </c>
      <c r="K198">
        <v>1200</v>
      </c>
      <c r="L198">
        <v>1300</v>
      </c>
      <c r="M198">
        <v>1400</v>
      </c>
      <c r="N198">
        <v>1500</v>
      </c>
      <c r="O198">
        <v>1600</v>
      </c>
      <c r="P198">
        <v>1700</v>
      </c>
      <c r="Q198">
        <v>1800</v>
      </c>
      <c r="R198">
        <v>2000</v>
      </c>
      <c r="S198">
        <v>2150</v>
      </c>
      <c r="T198">
        <v>2300</v>
      </c>
      <c r="U198">
        <v>2450</v>
      </c>
      <c r="V198">
        <v>2600</v>
      </c>
      <c r="W198">
        <v>2800</v>
      </c>
      <c r="X198">
        <v>2950</v>
      </c>
      <c r="Y198">
        <v>3100</v>
      </c>
      <c r="Z198">
        <v>3300</v>
      </c>
    </row>
    <row r="199" spans="1:26" x14ac:dyDescent="0.25">
      <c r="A199" t="s">
        <v>1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</row>
    <row r="200" spans="1:26" x14ac:dyDescent="0.25">
      <c r="A200" t="s">
        <v>6</v>
      </c>
      <c r="B200" s="1">
        <v>1.075149999999996E-7</v>
      </c>
      <c r="C200" s="1">
        <v>1.0784999999999931E-7</v>
      </c>
      <c r="D200" s="1">
        <v>1.0821250000000096E-7</v>
      </c>
      <c r="E200" s="1">
        <v>1.0860000000000096E-7</v>
      </c>
      <c r="F200" s="1">
        <v>1.0892499999999998E-7</v>
      </c>
      <c r="G200" s="1">
        <v>1.0937500000000096E-7</v>
      </c>
      <c r="H200" s="1">
        <v>1.0969999999999998E-7</v>
      </c>
      <c r="I200" s="1">
        <v>1.1006249999999824E-7</v>
      </c>
      <c r="J200" s="1">
        <v>1.1049999999999835E-7</v>
      </c>
      <c r="K200" s="1">
        <v>1.1087500000000087E-7</v>
      </c>
      <c r="L200" s="1">
        <v>1.1128749999999923E-7</v>
      </c>
      <c r="M200" s="1">
        <v>1.1161249999999825E-7</v>
      </c>
      <c r="N200" s="1">
        <v>1.1198749999999738E-7</v>
      </c>
      <c r="O200" s="1">
        <v>1.122499999999988E-7</v>
      </c>
      <c r="P200" s="1">
        <v>1.125250000000011E-7</v>
      </c>
      <c r="Q200" s="1">
        <v>1.1290000000000022E-7</v>
      </c>
      <c r="R200" s="1">
        <v>1.1371249999999946E-7</v>
      </c>
      <c r="S200" s="1">
        <v>1.1376249999999957E-7</v>
      </c>
      <c r="T200" s="1">
        <v>1.0583749999999744E-7</v>
      </c>
      <c r="U200" s="1">
        <v>1.0113750000000069E-7</v>
      </c>
      <c r="V200" s="1">
        <v>1.1868749999999851E-7</v>
      </c>
      <c r="W200" s="1">
        <v>1.3521249999999917E-7</v>
      </c>
      <c r="X200" s="1">
        <v>1.4107499999999932E-7</v>
      </c>
      <c r="Y200" s="1">
        <v>1.4453750000000099E-7</v>
      </c>
      <c r="Z200" s="1">
        <v>1.474749999999998E-7</v>
      </c>
    </row>
    <row r="201" spans="1:26" x14ac:dyDescent="0.25">
      <c r="A201" t="s">
        <v>7</v>
      </c>
      <c r="B201" s="1">
        <v>1.8440000000000115E-7</v>
      </c>
      <c r="C201" s="1">
        <v>1.8524999999999624E-7</v>
      </c>
      <c r="D201" s="1">
        <v>1.8597499999999952E-7</v>
      </c>
      <c r="E201" s="1">
        <v>1.8652499999999734E-7</v>
      </c>
      <c r="F201" s="1">
        <v>1.8712499999999865E-7</v>
      </c>
      <c r="G201" s="1">
        <v>1.8802500000000063E-7</v>
      </c>
      <c r="H201" s="1">
        <v>1.8855000000000008E-7</v>
      </c>
      <c r="I201" s="1">
        <v>1.8932500000000009E-7</v>
      </c>
      <c r="J201" s="1">
        <v>1.9009999999999671E-7</v>
      </c>
      <c r="K201" s="1">
        <v>1.9077500000000327E-7</v>
      </c>
      <c r="L201" s="1">
        <v>1.9095000000000196E-7</v>
      </c>
      <c r="M201" s="1">
        <v>1.9317499999999837E-7</v>
      </c>
      <c r="N201" s="1">
        <v>1.9269999999999902E-7</v>
      </c>
      <c r="O201" s="1">
        <v>1.9329999999999695E-7</v>
      </c>
      <c r="P201" s="1">
        <v>1.938749999999999E-7</v>
      </c>
      <c r="Q201" s="1">
        <v>1.945999999999998E-7</v>
      </c>
      <c r="R201" s="1">
        <v>1.958750000000009E-7</v>
      </c>
      <c r="S201" s="1">
        <v>1.9592500000000101E-7</v>
      </c>
      <c r="T201" s="1">
        <v>1.8612499999999985E-7</v>
      </c>
      <c r="U201" s="1">
        <v>1.7262500000000074E-7</v>
      </c>
      <c r="V201" s="1">
        <v>2.0970000000000241E-7</v>
      </c>
      <c r="W201" s="1">
        <v>2.3679999999999746E-7</v>
      </c>
      <c r="X201" s="1">
        <v>2.4387500000000112E-7</v>
      </c>
      <c r="Y201" s="1">
        <v>2.4932499999999951E-7</v>
      </c>
      <c r="Z201" s="1">
        <v>2.6235000000000266E-7</v>
      </c>
    </row>
    <row r="202" spans="1:26" x14ac:dyDescent="0.25">
      <c r="A202" t="s">
        <v>8</v>
      </c>
      <c r="B202" s="1">
        <v>2.3096250000000076E-7</v>
      </c>
      <c r="C202" s="1">
        <v>2.3190000000000027E-7</v>
      </c>
      <c r="D202" s="1">
        <v>2.3272500000000208E-7</v>
      </c>
      <c r="E202" s="1">
        <v>2.335500000000005E-7</v>
      </c>
      <c r="F202" s="1">
        <v>2.3433749999999799E-7</v>
      </c>
      <c r="G202" s="1">
        <v>2.3553750000000062E-7</v>
      </c>
      <c r="H202" s="1">
        <v>2.3643749999999921E-7</v>
      </c>
      <c r="I202" s="1">
        <v>2.3729999999999856E-7</v>
      </c>
      <c r="J202" s="1">
        <v>2.3831250000000163E-7</v>
      </c>
      <c r="K202" s="1">
        <v>2.3913749999999835E-7</v>
      </c>
      <c r="L202" s="1">
        <v>2.401124999999988E-7</v>
      </c>
      <c r="M202" s="1">
        <v>2.409375000000023E-7</v>
      </c>
      <c r="N202" s="1">
        <v>2.4217500000000078E-7</v>
      </c>
      <c r="O202" s="1">
        <v>2.4307499999999936E-7</v>
      </c>
      <c r="P202" s="1">
        <v>2.4378750000000177E-7</v>
      </c>
      <c r="Q202" s="1">
        <v>2.444999999999974E-7</v>
      </c>
      <c r="R202" s="1">
        <v>2.4723750000000256E-7</v>
      </c>
      <c r="S202" s="1">
        <v>2.4663749999999786E-7</v>
      </c>
      <c r="T202" s="1">
        <v>2.2781249999999893E-7</v>
      </c>
      <c r="U202" s="1">
        <v>2.2019999999999833E-7</v>
      </c>
      <c r="V202" s="1">
        <v>2.687250000000014E-7</v>
      </c>
      <c r="W202" s="1">
        <v>2.9654999999999973E-7</v>
      </c>
      <c r="X202" s="1">
        <v>3.0738750000000231E-7</v>
      </c>
      <c r="Y202" s="1">
        <v>3.1387500000000214E-7</v>
      </c>
      <c r="Z202" s="1">
        <v>3.2197500000000296E-7</v>
      </c>
    </row>
    <row r="203" spans="1:26" x14ac:dyDescent="0.25">
      <c r="A203" t="s">
        <v>9</v>
      </c>
      <c r="B203" s="1">
        <v>2.4675000000000064E-7</v>
      </c>
      <c r="C203" s="1">
        <v>2.4779999999999956E-7</v>
      </c>
      <c r="D203" s="1">
        <v>2.4864999999999973E-7</v>
      </c>
      <c r="E203" s="1">
        <v>2.4965000000000023E-7</v>
      </c>
      <c r="F203" s="1">
        <v>2.5064999999999903E-7</v>
      </c>
      <c r="G203" s="1">
        <v>2.5190000000000008E-7</v>
      </c>
      <c r="H203" s="1">
        <v>2.5265000000000003E-7</v>
      </c>
      <c r="I203" s="1">
        <v>2.5384999999999927E-7</v>
      </c>
      <c r="J203" s="1">
        <v>2.5510000000000032E-7</v>
      </c>
      <c r="K203" s="1">
        <v>2.559999999999989E-7</v>
      </c>
      <c r="L203" s="1">
        <v>2.5695000000000099E-7</v>
      </c>
      <c r="M203" s="1">
        <v>2.5835000000000067E-7</v>
      </c>
      <c r="N203" s="1">
        <v>2.5929999999999936E-7</v>
      </c>
      <c r="O203" s="1">
        <v>2.5995000000000079E-7</v>
      </c>
      <c r="P203" s="1">
        <v>2.61449999999999E-7</v>
      </c>
      <c r="Q203" s="1">
        <v>2.6285000000000037E-7</v>
      </c>
      <c r="R203" s="1">
        <v>2.6545000000000099E-7</v>
      </c>
      <c r="S203" s="1">
        <v>2.6539999999999919E-7</v>
      </c>
      <c r="T203" s="1">
        <v>2.365500000000003E-7</v>
      </c>
      <c r="U203" s="1">
        <v>2.2989999999999927E-7</v>
      </c>
      <c r="V203" s="1">
        <v>2.8925000000000066E-7</v>
      </c>
      <c r="W203" s="1">
        <v>3.2025000000000087E-7</v>
      </c>
      <c r="X203" s="1">
        <v>3.2780000000000049E-7</v>
      </c>
      <c r="Y203" s="1">
        <v>3.313499999999998E-7</v>
      </c>
      <c r="Z203" s="1">
        <v>3.4600000000000143E-7</v>
      </c>
    </row>
    <row r="204" spans="1:26" x14ac:dyDescent="0.25">
      <c r="A204" t="s">
        <v>10</v>
      </c>
      <c r="B204" s="1">
        <v>2.3174999999999994E-7</v>
      </c>
      <c r="C204" s="1">
        <v>2.3268749999999946E-7</v>
      </c>
      <c r="D204" s="1">
        <v>2.3356249999999968E-7</v>
      </c>
      <c r="E204" s="1">
        <v>2.3456249999999848E-7</v>
      </c>
      <c r="F204" s="1">
        <v>2.3549999999999969E-7</v>
      </c>
      <c r="G204" s="1">
        <v>2.3656249999999948E-7</v>
      </c>
      <c r="H204" s="1">
        <v>2.3743749999999971E-7</v>
      </c>
      <c r="I204" s="1">
        <v>2.3868750000000075E-7</v>
      </c>
      <c r="J204" s="1">
        <v>2.3968749999999956E-7</v>
      </c>
      <c r="K204" s="1">
        <v>2.4093749999999891E-7</v>
      </c>
      <c r="L204" s="1">
        <v>2.4200000000000209E-7</v>
      </c>
      <c r="M204" s="1">
        <v>2.4312500000000117E-7</v>
      </c>
      <c r="N204" s="1">
        <v>2.4425000000000024E-7</v>
      </c>
      <c r="O204" s="1">
        <v>2.4518749999999807E-7</v>
      </c>
      <c r="P204" s="1">
        <v>2.4631249999999884E-7</v>
      </c>
      <c r="Q204" s="1">
        <v>2.4831250000000153E-7</v>
      </c>
      <c r="R204" s="1">
        <v>2.5081250000000193E-7</v>
      </c>
      <c r="S204" s="1">
        <v>2.5743749999999952E-7</v>
      </c>
      <c r="T204" s="1">
        <v>2.2850000000000129E-7</v>
      </c>
      <c r="U204" s="1">
        <v>2.3337499999999842E-7</v>
      </c>
      <c r="V204" s="1">
        <v>2.7631250000000024E-7</v>
      </c>
      <c r="W204" s="1">
        <v>3.0525000000000186E-7</v>
      </c>
      <c r="X204" s="1">
        <v>3.1137500000000005E-7</v>
      </c>
      <c r="Y204" s="1">
        <v>3.1856249999999971E-7</v>
      </c>
      <c r="Z204" s="1">
        <v>3.2418750000000019E-7</v>
      </c>
    </row>
    <row r="205" spans="1:26" x14ac:dyDescent="0.25">
      <c r="A205" t="s">
        <v>11</v>
      </c>
      <c r="B205" s="1">
        <v>1.856249999999996E-7</v>
      </c>
      <c r="C205" s="1">
        <v>1.8652500000000157E-7</v>
      </c>
      <c r="D205" s="1">
        <v>1.8734999999999999E-7</v>
      </c>
      <c r="E205" s="1">
        <v>1.8795000000000131E-7</v>
      </c>
      <c r="F205" s="1">
        <v>1.8877499999999973E-7</v>
      </c>
      <c r="G205" s="1">
        <v>1.8997499999999982E-7</v>
      </c>
      <c r="H205" s="1">
        <v>1.9049999999999843E-7</v>
      </c>
      <c r="I205" s="1">
        <v>1.91849999999998E-7</v>
      </c>
      <c r="J205" s="1">
        <v>1.9245000000000186E-7</v>
      </c>
      <c r="K205" s="1">
        <v>1.9342499999999807E-7</v>
      </c>
      <c r="L205" s="1">
        <v>1.9469999999999917E-7</v>
      </c>
      <c r="M205" s="1">
        <v>1.9537500000000234E-7</v>
      </c>
      <c r="N205" s="1">
        <v>1.9649999999999803E-7</v>
      </c>
      <c r="O205" s="1">
        <v>1.976250000000005E-7</v>
      </c>
      <c r="P205" s="1">
        <v>1.9799999999999878E-7</v>
      </c>
      <c r="Q205" s="1">
        <v>1.9942500000000106E-7</v>
      </c>
      <c r="R205" s="1">
        <v>2.058750000000025E-7</v>
      </c>
      <c r="S205" s="1">
        <v>2.1464999999999717E-7</v>
      </c>
      <c r="T205" s="1">
        <v>1.839000000000009E-7</v>
      </c>
      <c r="U205" s="1">
        <v>1.9942499999999937E-7</v>
      </c>
      <c r="V205" s="1">
        <v>2.2650000000000029E-7</v>
      </c>
      <c r="W205" s="1">
        <v>2.4360000000000136E-7</v>
      </c>
      <c r="X205" s="1">
        <v>2.4930000000000031E-7</v>
      </c>
      <c r="Y205" s="1">
        <v>2.5440000000000133E-7</v>
      </c>
      <c r="Z205" s="1">
        <v>2.7075000000000329E-7</v>
      </c>
    </row>
    <row r="206" spans="1:26" x14ac:dyDescent="0.25">
      <c r="A206" t="s">
        <v>12</v>
      </c>
      <c r="B206" s="1">
        <v>1.0841250000000182E-7</v>
      </c>
      <c r="C206" s="1">
        <v>1.0920000000000016E-7</v>
      </c>
      <c r="D206" s="1">
        <v>1.0937500000000012E-7</v>
      </c>
      <c r="E206" s="1">
        <v>1.0990000000000127E-7</v>
      </c>
      <c r="F206" s="1">
        <v>1.1051249999999922E-7</v>
      </c>
      <c r="G206" s="1">
        <v>1.111249999999976E-7</v>
      </c>
      <c r="H206" s="1">
        <v>1.1138749999999818E-7</v>
      </c>
      <c r="I206" s="1">
        <v>1.1243750000000175E-7</v>
      </c>
      <c r="J206" s="1">
        <v>1.1278750000000209E-7</v>
      </c>
      <c r="K206" s="1">
        <v>1.1304999999999801E-7</v>
      </c>
      <c r="L206" s="1">
        <v>1.1383750000000186E-7</v>
      </c>
      <c r="M206" s="1">
        <v>1.1427500000000197E-7</v>
      </c>
      <c r="N206" s="1">
        <v>1.1523750000000196E-7</v>
      </c>
      <c r="O206" s="1">
        <v>1.160250000000003E-7</v>
      </c>
      <c r="P206" s="1">
        <v>1.1707499999999837E-7</v>
      </c>
      <c r="Q206" s="1">
        <v>1.1795000000000113E-7</v>
      </c>
      <c r="R206" s="1">
        <v>1.2713750000000053E-7</v>
      </c>
      <c r="S206" s="1">
        <v>1.2871250000000186E-7</v>
      </c>
      <c r="T206" s="1">
        <v>1.0631250000000314E-7</v>
      </c>
      <c r="U206" s="1">
        <v>1.2144999999999907E-7</v>
      </c>
      <c r="V206" s="1">
        <v>1.3317500000000275E-7</v>
      </c>
      <c r="W206" s="1">
        <v>1.4315000000000006E-7</v>
      </c>
      <c r="X206" s="1">
        <v>1.4699999999999919E-7</v>
      </c>
      <c r="Y206" s="1">
        <v>1.4953750000000178E-7</v>
      </c>
      <c r="Z206" s="1">
        <v>1.8331250000000258E-7</v>
      </c>
    </row>
    <row r="207" spans="1:26" x14ac:dyDescent="0.25">
      <c r="A207" t="s">
        <v>13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16" spans="1:26" x14ac:dyDescent="0.3">
      <c r="H216" s="6" t="s">
        <v>120</v>
      </c>
    </row>
    <row r="218" spans="1:26" x14ac:dyDescent="0.25">
      <c r="A218" t="s">
        <v>2</v>
      </c>
      <c r="B218" s="48">
        <v>300</v>
      </c>
      <c r="C218" s="48"/>
      <c r="D218" s="48">
        <v>500</v>
      </c>
      <c r="E218" s="48"/>
      <c r="F218" s="48"/>
      <c r="G218" s="48">
        <v>800</v>
      </c>
      <c r="H218" s="48"/>
      <c r="I218" s="48">
        <v>1000</v>
      </c>
      <c r="J218" s="48"/>
      <c r="K218" s="48"/>
      <c r="L218" s="48">
        <v>1300</v>
      </c>
      <c r="M218" s="48"/>
      <c r="N218" s="48"/>
      <c r="O218" s="48"/>
      <c r="P218" s="48"/>
      <c r="Q218" s="48">
        <v>1800</v>
      </c>
      <c r="R218" s="48"/>
      <c r="S218" s="48"/>
      <c r="T218" s="48">
        <v>2300</v>
      </c>
      <c r="U218" s="48">
        <v>2450</v>
      </c>
      <c r="V218" s="48"/>
      <c r="W218" s="48"/>
      <c r="X218" s="48"/>
      <c r="Y218" s="48">
        <v>3100</v>
      </c>
      <c r="Z218" s="48"/>
    </row>
    <row r="219" spans="1:26" x14ac:dyDescent="0.25">
      <c r="A219" s="45">
        <v>0</v>
      </c>
      <c r="B219" s="46">
        <v>0</v>
      </c>
      <c r="C219" s="46"/>
      <c r="D219" s="46">
        <v>0</v>
      </c>
      <c r="E219" s="46"/>
      <c r="F219" s="46"/>
      <c r="G219" s="46">
        <v>0</v>
      </c>
      <c r="H219" s="46"/>
      <c r="I219" s="46">
        <v>0</v>
      </c>
      <c r="J219" s="46"/>
      <c r="K219" s="46"/>
      <c r="L219" s="46">
        <v>0</v>
      </c>
      <c r="M219" s="46"/>
      <c r="N219" s="46"/>
      <c r="O219" s="46"/>
      <c r="P219" s="46"/>
      <c r="Q219" s="46">
        <v>0</v>
      </c>
      <c r="R219" s="46"/>
      <c r="S219" s="46"/>
      <c r="T219" s="46">
        <v>0</v>
      </c>
      <c r="U219" s="46">
        <v>0</v>
      </c>
      <c r="V219" s="46"/>
      <c r="W219" s="46"/>
      <c r="X219" s="46"/>
      <c r="Y219" s="46">
        <v>0</v>
      </c>
      <c r="Z219" s="46"/>
    </row>
    <row r="220" spans="1:26" x14ac:dyDescent="0.25">
      <c r="A220" s="45">
        <v>0.125</v>
      </c>
      <c r="B220" s="46">
        <v>0</v>
      </c>
      <c r="C220" s="46"/>
      <c r="D220" s="46">
        <v>0</v>
      </c>
      <c r="E220" s="46"/>
      <c r="F220" s="46"/>
      <c r="G220" s="46">
        <v>0</v>
      </c>
      <c r="H220" s="46"/>
      <c r="I220" s="46">
        <v>-4.8428773880004881E-12</v>
      </c>
      <c r="J220" s="46"/>
      <c r="K220" s="46"/>
      <c r="L220" s="46">
        <v>0.91000525349648664</v>
      </c>
      <c r="M220" s="46"/>
      <c r="N220" s="46"/>
      <c r="O220" s="46"/>
      <c r="P220" s="46"/>
      <c r="Q220" s="46">
        <v>0.65000375249688513</v>
      </c>
      <c r="R220" s="46"/>
      <c r="S220" s="46"/>
      <c r="T220" s="46">
        <v>-3.7375215768632941</v>
      </c>
      <c r="U220" s="46">
        <v>-2.9900172614896667</v>
      </c>
      <c r="V220" s="46"/>
      <c r="W220" s="46"/>
      <c r="X220" s="46"/>
      <c r="Y220" s="46">
        <v>4.0625234531120391</v>
      </c>
      <c r="Z220" s="46"/>
    </row>
    <row r="221" spans="1:26" x14ac:dyDescent="0.25">
      <c r="A221" s="45">
        <v>0.25</v>
      </c>
      <c r="B221" s="46">
        <v>0</v>
      </c>
      <c r="C221" s="46"/>
      <c r="D221" s="46">
        <v>-4.8428773880004881E-12</v>
      </c>
      <c r="E221" s="46"/>
      <c r="F221" s="46"/>
      <c r="G221" s="46">
        <v>0</v>
      </c>
      <c r="H221" s="46"/>
      <c r="I221" s="46">
        <v>-4.8428773880004881E-12</v>
      </c>
      <c r="J221" s="46"/>
      <c r="K221" s="46"/>
      <c r="L221" s="46">
        <v>-0.26000150099899616</v>
      </c>
      <c r="M221" s="46"/>
      <c r="N221" s="46"/>
      <c r="O221" s="46"/>
      <c r="P221" s="46"/>
      <c r="Q221" s="46">
        <v>0.26000150099778546</v>
      </c>
      <c r="R221" s="46"/>
      <c r="S221" s="46"/>
      <c r="T221" s="46">
        <v>6.5000375246722253E-2</v>
      </c>
      <c r="U221" s="46">
        <v>-12.480072047956661</v>
      </c>
      <c r="V221" s="46"/>
      <c r="W221" s="46"/>
      <c r="X221" s="46"/>
      <c r="Y221" s="46">
        <v>-1.4950086307460442</v>
      </c>
      <c r="Z221" s="46"/>
    </row>
    <row r="222" spans="1:26" x14ac:dyDescent="0.25">
      <c r="A222" s="45">
        <v>0.375</v>
      </c>
      <c r="B222" s="46">
        <v>0</v>
      </c>
      <c r="C222" s="46"/>
      <c r="D222" s="46">
        <v>0</v>
      </c>
      <c r="E222" s="46"/>
      <c r="F222" s="46"/>
      <c r="G222" s="46">
        <v>4.8428773880004881E-12</v>
      </c>
      <c r="H222" s="46"/>
      <c r="I222" s="46">
        <v>0</v>
      </c>
      <c r="J222" s="46"/>
      <c r="K222" s="46"/>
      <c r="L222" s="46">
        <v>0.65000375250233333</v>
      </c>
      <c r="M222" s="46"/>
      <c r="N222" s="46"/>
      <c r="O222" s="46"/>
      <c r="P222" s="46"/>
      <c r="Q222" s="46">
        <v>0.13000075050010346</v>
      </c>
      <c r="R222" s="46"/>
      <c r="S222" s="46"/>
      <c r="T222" s="46">
        <v>-8.3525482195936611</v>
      </c>
      <c r="U222" s="46">
        <v>-11.310065293457544</v>
      </c>
      <c r="V222" s="46"/>
      <c r="W222" s="46"/>
      <c r="X222" s="46"/>
      <c r="Y222" s="46">
        <v>2.5675148223659954</v>
      </c>
      <c r="Z222" s="46"/>
    </row>
    <row r="223" spans="1:26" x14ac:dyDescent="0.25">
      <c r="A223" s="45">
        <v>0.5</v>
      </c>
      <c r="B223" s="46">
        <v>0</v>
      </c>
      <c r="C223" s="46"/>
      <c r="D223" s="46">
        <v>0</v>
      </c>
      <c r="E223" s="46"/>
      <c r="F223" s="46"/>
      <c r="G223" s="46">
        <v>0</v>
      </c>
      <c r="H223" s="46"/>
      <c r="I223" s="46">
        <v>1.0400060039959846</v>
      </c>
      <c r="J223" s="46"/>
      <c r="K223" s="46"/>
      <c r="L223" s="46">
        <v>0.52000300199799232</v>
      </c>
      <c r="M223" s="46"/>
      <c r="N223" s="46"/>
      <c r="O223" s="46"/>
      <c r="P223" s="46"/>
      <c r="Q223" s="46">
        <v>1.3000075049949809</v>
      </c>
      <c r="R223" s="46"/>
      <c r="S223" s="46"/>
      <c r="T223" s="46">
        <v>-14.950086307448334</v>
      </c>
      <c r="U223" s="46">
        <v>-20.28011707793139</v>
      </c>
      <c r="V223" s="46"/>
      <c r="W223" s="46"/>
      <c r="X223" s="46"/>
      <c r="Y223" s="46">
        <v>-1.4300082554932683</v>
      </c>
      <c r="Z223" s="46"/>
    </row>
    <row r="224" spans="1:26" x14ac:dyDescent="0.25">
      <c r="A224" s="45">
        <v>0.625</v>
      </c>
      <c r="B224" s="46">
        <v>0</v>
      </c>
      <c r="C224" s="46"/>
      <c r="D224" s="46">
        <v>-4.8428773880004881E-12</v>
      </c>
      <c r="E224" s="46"/>
      <c r="F224" s="46"/>
      <c r="G224" s="46">
        <v>0</v>
      </c>
      <c r="H224" s="46"/>
      <c r="I224" s="46">
        <v>-4.8428773880004881E-12</v>
      </c>
      <c r="J224" s="46"/>
      <c r="K224" s="46"/>
      <c r="L224" s="46">
        <v>0.39000225149849427</v>
      </c>
      <c r="M224" s="46"/>
      <c r="N224" s="46"/>
      <c r="O224" s="46"/>
      <c r="P224" s="46"/>
      <c r="Q224" s="46">
        <v>0.65000375249446363</v>
      </c>
      <c r="R224" s="46"/>
      <c r="S224" s="46"/>
      <c r="T224" s="46">
        <v>-8.807550846344931</v>
      </c>
      <c r="U224" s="46">
        <v>-5.070029269481636</v>
      </c>
      <c r="V224" s="46"/>
      <c r="W224" s="46"/>
      <c r="X224" s="46"/>
      <c r="Y224" s="46">
        <v>0.81250469061853359</v>
      </c>
      <c r="Z224" s="46"/>
    </row>
    <row r="225" spans="1:26" x14ac:dyDescent="0.25">
      <c r="A225" s="45">
        <v>0.75</v>
      </c>
      <c r="B225" s="46">
        <v>0</v>
      </c>
      <c r="C225" s="46"/>
      <c r="D225" s="46">
        <v>0</v>
      </c>
      <c r="E225" s="46"/>
      <c r="F225" s="46"/>
      <c r="G225" s="46">
        <v>4.8428773880004881E-12</v>
      </c>
      <c r="H225" s="46"/>
      <c r="I225" s="46">
        <v>0</v>
      </c>
      <c r="J225" s="46"/>
      <c r="K225" s="46"/>
      <c r="L225" s="46">
        <v>0.26000150099899616</v>
      </c>
      <c r="M225" s="46"/>
      <c r="N225" s="46"/>
      <c r="O225" s="46"/>
      <c r="P225" s="46"/>
      <c r="Q225" s="46">
        <v>-0.26000150099778546</v>
      </c>
      <c r="R225" s="46"/>
      <c r="S225" s="46"/>
      <c r="T225" s="46">
        <v>-6.8250394012254656</v>
      </c>
      <c r="U225" s="46">
        <v>3.1200180119927969</v>
      </c>
      <c r="V225" s="46"/>
      <c r="W225" s="46"/>
      <c r="X225" s="46"/>
      <c r="Y225" s="46">
        <v>0.45500262675005942</v>
      </c>
      <c r="Z225" s="46"/>
    </row>
    <row r="226" spans="1:26" x14ac:dyDescent="0.25">
      <c r="A226" s="45">
        <v>0.875</v>
      </c>
      <c r="B226" s="46">
        <v>0</v>
      </c>
      <c r="C226" s="46"/>
      <c r="D226" s="46">
        <v>-4.8428773880004881E-12</v>
      </c>
      <c r="E226" s="46"/>
      <c r="F226" s="46"/>
      <c r="G226" s="46">
        <v>0</v>
      </c>
      <c r="H226" s="46"/>
      <c r="I226" s="46">
        <v>-4.8428773880004881E-12</v>
      </c>
      <c r="J226" s="46"/>
      <c r="K226" s="46"/>
      <c r="L226" s="46">
        <v>-0.91000525349648664</v>
      </c>
      <c r="M226" s="46"/>
      <c r="N226" s="46"/>
      <c r="O226" s="46"/>
      <c r="P226" s="46"/>
      <c r="Q226" s="46">
        <v>0.39000225149425677</v>
      </c>
      <c r="R226" s="46"/>
      <c r="S226" s="46"/>
      <c r="T226" s="46">
        <v>-6.1425354611082463</v>
      </c>
      <c r="U226" s="46">
        <v>3.5100202634876592</v>
      </c>
      <c r="V226" s="46"/>
      <c r="W226" s="46"/>
      <c r="X226" s="46"/>
      <c r="Y226" s="46">
        <v>-0.9425054411240853</v>
      </c>
      <c r="Z226" s="46"/>
    </row>
    <row r="227" spans="1:26" x14ac:dyDescent="0.25">
      <c r="A227" s="45">
        <v>1</v>
      </c>
      <c r="B227" s="46">
        <v>0</v>
      </c>
      <c r="C227" s="46"/>
      <c r="D227" s="46">
        <v>0</v>
      </c>
      <c r="E227" s="46"/>
      <c r="F227" s="46"/>
      <c r="G227" s="46">
        <v>0</v>
      </c>
      <c r="H227" s="46"/>
      <c r="I227" s="46">
        <v>0</v>
      </c>
      <c r="J227" s="46"/>
      <c r="K227" s="46"/>
      <c r="L227" s="46">
        <v>0</v>
      </c>
      <c r="M227" s="46"/>
      <c r="N227" s="46"/>
      <c r="O227" s="46"/>
      <c r="P227" s="46"/>
      <c r="Q227" s="46">
        <v>0</v>
      </c>
      <c r="R227" s="46"/>
      <c r="S227" s="46"/>
      <c r="T227" s="46">
        <v>0</v>
      </c>
      <c r="U227" s="46">
        <v>0</v>
      </c>
      <c r="V227" s="46"/>
      <c r="W227" s="46"/>
      <c r="X227" s="46"/>
      <c r="Y227" s="46">
        <v>0</v>
      </c>
      <c r="Z227" s="46"/>
    </row>
    <row r="231" spans="1:26" x14ac:dyDescent="0.3">
      <c r="A231" t="s">
        <v>2</v>
      </c>
      <c r="B231">
        <v>300</v>
      </c>
      <c r="C231">
        <v>400</v>
      </c>
      <c r="D231">
        <v>500</v>
      </c>
      <c r="E231">
        <v>600</v>
      </c>
      <c r="F231">
        <v>700</v>
      </c>
      <c r="G231">
        <v>800</v>
      </c>
      <c r="H231">
        <v>900</v>
      </c>
      <c r="I231">
        <v>1000</v>
      </c>
      <c r="J231">
        <v>1100</v>
      </c>
      <c r="K231">
        <v>1200</v>
      </c>
      <c r="L231">
        <v>1300</v>
      </c>
      <c r="M231">
        <v>1400</v>
      </c>
      <c r="N231">
        <v>1500</v>
      </c>
      <c r="O231">
        <v>1600</v>
      </c>
      <c r="P231">
        <v>1700</v>
      </c>
      <c r="Q231">
        <v>1800</v>
      </c>
      <c r="R231">
        <v>2000</v>
      </c>
      <c r="S231">
        <v>2150</v>
      </c>
      <c r="T231">
        <v>2300</v>
      </c>
      <c r="U231">
        <v>2450</v>
      </c>
      <c r="V231">
        <v>2600</v>
      </c>
      <c r="W231">
        <v>2800</v>
      </c>
      <c r="X231">
        <v>2950</v>
      </c>
      <c r="Y231">
        <v>3100</v>
      </c>
      <c r="Z231">
        <v>3300</v>
      </c>
    </row>
    <row r="232" spans="1:26" x14ac:dyDescent="0.3">
      <c r="A232" s="46">
        <v>0</v>
      </c>
      <c r="B232" s="46">
        <v>0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</row>
    <row r="233" spans="1:26" x14ac:dyDescent="0.3">
      <c r="A233" s="46">
        <v>12.5</v>
      </c>
      <c r="B233" s="46">
        <v>0</v>
      </c>
      <c r="C233" s="46">
        <v>0.91000525349648664</v>
      </c>
      <c r="D233" s="46">
        <v>0</v>
      </c>
      <c r="E233" s="46">
        <v>0.45500262674824332</v>
      </c>
      <c r="F233" s="46">
        <v>0.23492437153309584</v>
      </c>
      <c r="G233" s="46">
        <v>0</v>
      </c>
      <c r="H233" s="46">
        <v>1.0400060039959846</v>
      </c>
      <c r="I233" s="46">
        <v>-4.8428773880004881E-12</v>
      </c>
      <c r="J233" s="46">
        <v>-6.0535967350006101E-13</v>
      </c>
      <c r="K233" s="46">
        <v>0.71249540318930515</v>
      </c>
      <c r="L233" s="46">
        <v>0.91000525349648664</v>
      </c>
      <c r="M233" s="46">
        <v>-0.13000075049949808</v>
      </c>
      <c r="N233" s="46">
        <v>0.78000450299698854</v>
      </c>
      <c r="O233" s="46">
        <v>0.81250469062156039</v>
      </c>
      <c r="P233" s="46">
        <v>0.4800341711808927</v>
      </c>
      <c r="Q233" s="46">
        <v>0.65000375249688513</v>
      </c>
      <c r="R233" s="46">
        <v>0.52000300199738703</v>
      </c>
      <c r="S233" s="46">
        <v>-2.6000150099948049</v>
      </c>
      <c r="T233" s="46">
        <v>-3.7375215768632941</v>
      </c>
      <c r="U233" s="46">
        <v>-2.9900172614896667</v>
      </c>
      <c r="V233" s="46">
        <v>7.7675448423477356</v>
      </c>
      <c r="W233" s="46">
        <v>7.1825414651005994</v>
      </c>
      <c r="X233" s="46">
        <v>1.4300082554962952</v>
      </c>
      <c r="Y233" s="46">
        <v>4.0625234531120391</v>
      </c>
      <c r="Z233" s="46">
        <v>1.1700067544936668</v>
      </c>
    </row>
    <row r="234" spans="1:26" x14ac:dyDescent="0.3">
      <c r="A234" s="46">
        <v>25</v>
      </c>
      <c r="B234" s="46">
        <v>0</v>
      </c>
      <c r="C234" s="46">
        <v>0.78000450299698854</v>
      </c>
      <c r="D234" s="46">
        <v>-4.8428773880004881E-12</v>
      </c>
      <c r="E234" s="46">
        <v>0.39000225149849427</v>
      </c>
      <c r="F234" s="46">
        <v>-4.8428773880004881E-12</v>
      </c>
      <c r="G234" s="46">
        <v>0</v>
      </c>
      <c r="H234" s="46">
        <v>0</v>
      </c>
      <c r="I234" s="46">
        <v>-4.8428773880004881E-12</v>
      </c>
      <c r="J234" s="46">
        <v>-1.210719347000122E-12</v>
      </c>
      <c r="K234" s="46">
        <v>0.67043267862480127</v>
      </c>
      <c r="L234" s="46">
        <v>-0.26000150099899616</v>
      </c>
      <c r="M234" s="46">
        <v>1.8200105069929733</v>
      </c>
      <c r="N234" s="46">
        <v>0.52000300199799232</v>
      </c>
      <c r="O234" s="46">
        <v>0.58500337724713602</v>
      </c>
      <c r="P234" s="46">
        <v>0.15145636001285165</v>
      </c>
      <c r="Q234" s="46">
        <v>0.26000150099778546</v>
      </c>
      <c r="R234" s="46">
        <v>-1.210719347000122E-12</v>
      </c>
      <c r="S234" s="46">
        <v>-2.6000150099948049</v>
      </c>
      <c r="T234" s="46">
        <v>6.5000375246722253E-2</v>
      </c>
      <c r="U234" s="46">
        <v>-12.480072047956661</v>
      </c>
      <c r="V234" s="46">
        <v>13.715079177700076</v>
      </c>
      <c r="W234" s="46">
        <v>16.18509343719175</v>
      </c>
      <c r="X234" s="46">
        <v>1.0400060039971954</v>
      </c>
      <c r="Y234" s="46">
        <v>-1.4950086307460442</v>
      </c>
      <c r="Z234" s="46">
        <v>13.260076550954858</v>
      </c>
    </row>
    <row r="235" spans="1:26" x14ac:dyDescent="0.3">
      <c r="A235" s="46">
        <v>37.5</v>
      </c>
      <c r="B235" s="46">
        <v>0</v>
      </c>
      <c r="C235" s="46">
        <v>0.65000375250233333</v>
      </c>
      <c r="D235" s="46">
        <v>0</v>
      </c>
      <c r="E235" s="46">
        <v>0.32500187625358812</v>
      </c>
      <c r="F235" s="46">
        <v>0</v>
      </c>
      <c r="G235" s="46">
        <v>4.8428773880004881E-12</v>
      </c>
      <c r="H235" s="46">
        <v>1.0400060039959846</v>
      </c>
      <c r="I235" s="46">
        <v>0</v>
      </c>
      <c r="J235" s="46">
        <v>3.026798367500305E-12</v>
      </c>
      <c r="K235" s="46">
        <v>-0.17797702064113691</v>
      </c>
      <c r="L235" s="46">
        <v>0.65000375250233333</v>
      </c>
      <c r="M235" s="46">
        <v>-0.39000225149849427</v>
      </c>
      <c r="N235" s="46">
        <v>0.78000450299698854</v>
      </c>
      <c r="O235" s="46">
        <v>0.61750356487412938</v>
      </c>
      <c r="P235" s="46">
        <v>0.86288455284563825</v>
      </c>
      <c r="Q235" s="46">
        <v>0.13000075050010346</v>
      </c>
      <c r="R235" s="46">
        <v>0.78000450299759394</v>
      </c>
      <c r="S235" s="46">
        <v>-2.6000150099899617</v>
      </c>
      <c r="T235" s="46">
        <v>-8.3525482195936611</v>
      </c>
      <c r="U235" s="46">
        <v>-11.310065293457544</v>
      </c>
      <c r="V235" s="46">
        <v>16.282594000072731</v>
      </c>
      <c r="W235" s="46">
        <v>9.3275538483465557</v>
      </c>
      <c r="X235" s="46">
        <v>-1.950011257491866</v>
      </c>
      <c r="Y235" s="46">
        <v>2.5675148223659954</v>
      </c>
      <c r="Z235" s="46">
        <v>-0.13000075050010346</v>
      </c>
    </row>
    <row r="236" spans="1:26" x14ac:dyDescent="0.3">
      <c r="A236" s="46">
        <v>50</v>
      </c>
      <c r="B236" s="46">
        <v>0</v>
      </c>
      <c r="C236" s="46">
        <v>0.52000300199799232</v>
      </c>
      <c r="D236" s="46">
        <v>0</v>
      </c>
      <c r="E236" s="46">
        <v>0.26000150099899616</v>
      </c>
      <c r="F236" s="46">
        <v>1.0400060039959846</v>
      </c>
      <c r="G236" s="46">
        <v>0</v>
      </c>
      <c r="H236" s="46">
        <v>1.0400060039959846</v>
      </c>
      <c r="I236" s="46">
        <v>1.0400060039959846</v>
      </c>
      <c r="J236" s="46">
        <v>1.0400060039984063</v>
      </c>
      <c r="K236" s="46">
        <v>0.53362228608205908</v>
      </c>
      <c r="L236" s="46">
        <v>0.52000300199799232</v>
      </c>
      <c r="M236" s="46">
        <v>0.52000300199799232</v>
      </c>
      <c r="N236" s="46">
        <v>1.0400060039959846</v>
      </c>
      <c r="O236" s="46">
        <v>0.13000075049828738</v>
      </c>
      <c r="P236" s="46">
        <v>0.53430674167275427</v>
      </c>
      <c r="Q236" s="46">
        <v>1.3000075049949809</v>
      </c>
      <c r="R236" s="46">
        <v>1.5600090059963985</v>
      </c>
      <c r="S236" s="46">
        <v>-1.0400060039959846</v>
      </c>
      <c r="T236" s="46">
        <v>-14.950086307448334</v>
      </c>
      <c r="U236" s="46">
        <v>-20.28011707793139</v>
      </c>
      <c r="V236" s="46">
        <v>10.530060790462977</v>
      </c>
      <c r="W236" s="46">
        <v>8.4500487824710078</v>
      </c>
      <c r="X236" s="46">
        <v>0.52000300200041383</v>
      </c>
      <c r="Y236" s="46">
        <v>-1.4300082554932683</v>
      </c>
      <c r="Z236" s="46">
        <v>0.78000450299698854</v>
      </c>
    </row>
    <row r="237" spans="1:26" x14ac:dyDescent="0.3">
      <c r="A237" s="46">
        <v>62.5</v>
      </c>
      <c r="B237" s="46">
        <v>0</v>
      </c>
      <c r="C237" s="46">
        <v>0.39000225149849427</v>
      </c>
      <c r="D237" s="46">
        <v>-4.8428773880004881E-12</v>
      </c>
      <c r="E237" s="46">
        <v>0.19500112574924713</v>
      </c>
      <c r="F237" s="46">
        <v>-4.8428773880004881E-12</v>
      </c>
      <c r="G237" s="46">
        <v>0</v>
      </c>
      <c r="H237" s="46">
        <v>0</v>
      </c>
      <c r="I237" s="46">
        <v>-4.8428773880004881E-12</v>
      </c>
      <c r="J237" s="46">
        <v>-3.026798367500305E-12</v>
      </c>
      <c r="K237" s="46">
        <v>-7.7492964068707079E-2</v>
      </c>
      <c r="L237" s="46">
        <v>0.39000225149849427</v>
      </c>
      <c r="M237" s="46">
        <v>0.39000225149849427</v>
      </c>
      <c r="N237" s="46">
        <v>-0.26000150099899616</v>
      </c>
      <c r="O237" s="46">
        <v>-9.7500562876136967E-2</v>
      </c>
      <c r="P237" s="46">
        <v>0.20572893050471319</v>
      </c>
      <c r="Q237" s="46">
        <v>0.65000375249446363</v>
      </c>
      <c r="R237" s="46">
        <v>1.040006003992958</v>
      </c>
      <c r="S237" s="46">
        <v>4.6800270179819314</v>
      </c>
      <c r="T237" s="46">
        <v>-8.807550846344931</v>
      </c>
      <c r="U237" s="46">
        <v>-5.070029269481636</v>
      </c>
      <c r="V237" s="46">
        <v>11.01756360483882</v>
      </c>
      <c r="W237" s="46">
        <v>9.1325527225942817</v>
      </c>
      <c r="X237" s="46">
        <v>0.91000525349588124</v>
      </c>
      <c r="Y237" s="46">
        <v>0.81250469061853359</v>
      </c>
      <c r="Z237" s="46">
        <v>-0.13000075050131418</v>
      </c>
    </row>
    <row r="238" spans="1:26" x14ac:dyDescent="0.3">
      <c r="A238" s="46">
        <v>75</v>
      </c>
      <c r="B238" s="46">
        <v>0</v>
      </c>
      <c r="C238" s="46">
        <v>0.26000150100383906</v>
      </c>
      <c r="D238" s="46">
        <v>0</v>
      </c>
      <c r="E238" s="46">
        <v>0.13000075049949808</v>
      </c>
      <c r="F238" s="46">
        <v>0</v>
      </c>
      <c r="G238" s="46">
        <v>4.8428773880004881E-12</v>
      </c>
      <c r="H238" s="46">
        <v>0</v>
      </c>
      <c r="I238" s="46">
        <v>0</v>
      </c>
      <c r="J238" s="46">
        <v>1.210719347000122E-12</v>
      </c>
      <c r="K238" s="46">
        <v>-0.64319411045666786</v>
      </c>
      <c r="L238" s="46">
        <v>0.26000150099899616</v>
      </c>
      <c r="M238" s="46">
        <v>-0.78000450299698854</v>
      </c>
      <c r="N238" s="46">
        <v>-0.52000300199799232</v>
      </c>
      <c r="O238" s="46">
        <v>-0.32500187625056132</v>
      </c>
      <c r="P238" s="46">
        <v>-0.122848880658485</v>
      </c>
      <c r="Q238" s="46">
        <v>-0.26000150099778546</v>
      </c>
      <c r="R238" s="46">
        <v>2.8600165109925904</v>
      </c>
      <c r="S238" s="46">
        <v>7.2800420279767364</v>
      </c>
      <c r="T238" s="46">
        <v>-6.8250394012254656</v>
      </c>
      <c r="U238" s="46">
        <v>3.1200180119927969</v>
      </c>
      <c r="V238" s="46">
        <v>8.1250469062252897</v>
      </c>
      <c r="W238" s="46">
        <v>2.7950161357422356</v>
      </c>
      <c r="X238" s="46">
        <v>-1.0400060039971954</v>
      </c>
      <c r="Y238" s="46">
        <v>0.45500262675005942</v>
      </c>
      <c r="Z238" s="46">
        <v>2.6000150099911727</v>
      </c>
    </row>
    <row r="239" spans="1:26" x14ac:dyDescent="0.3">
      <c r="A239" s="46">
        <v>87.5</v>
      </c>
      <c r="B239" s="46">
        <v>0</v>
      </c>
      <c r="C239" s="46">
        <v>0.13000075049949808</v>
      </c>
      <c r="D239" s="46">
        <v>-4.8428773880004881E-12</v>
      </c>
      <c r="E239" s="46">
        <v>6.500037524974904E-2</v>
      </c>
      <c r="F239" s="46">
        <v>-4.8428773880004881E-12</v>
      </c>
      <c r="G239" s="46">
        <v>0</v>
      </c>
      <c r="H239" s="46">
        <v>0</v>
      </c>
      <c r="I239" s="46">
        <v>-4.8428773880004881E-12</v>
      </c>
      <c r="J239" s="46">
        <v>-4.2375177145004275E-12</v>
      </c>
      <c r="K239" s="46">
        <v>-0.71159930672803895</v>
      </c>
      <c r="L239" s="46">
        <v>-0.91000525349648664</v>
      </c>
      <c r="M239" s="46">
        <v>-0.91000525349648664</v>
      </c>
      <c r="N239" s="46">
        <v>-0.78000450299698854</v>
      </c>
      <c r="O239" s="46">
        <v>-0.55250318962498568</v>
      </c>
      <c r="P239" s="46">
        <v>0.58857931216461579</v>
      </c>
      <c r="Q239" s="46">
        <v>0.39000225149425677</v>
      </c>
      <c r="R239" s="46">
        <v>4.1600240159845443</v>
      </c>
      <c r="S239" s="46">
        <v>4.6800270179819314</v>
      </c>
      <c r="T239" s="46">
        <v>-6.1425354611082463</v>
      </c>
      <c r="U239" s="46">
        <v>3.5100202634876592</v>
      </c>
      <c r="V239" s="46">
        <v>1.8525106946175451</v>
      </c>
      <c r="W239" s="46">
        <v>1.3975080678686964</v>
      </c>
      <c r="X239" s="46">
        <v>-2.2100127584957052</v>
      </c>
      <c r="Y239" s="46">
        <v>-0.9425054411240853</v>
      </c>
      <c r="Z239" s="46">
        <v>10.010057788465591</v>
      </c>
    </row>
    <row r="240" spans="1:26" x14ac:dyDescent="0.3">
      <c r="A240" s="46">
        <v>100</v>
      </c>
      <c r="B240" s="46">
        <v>0</v>
      </c>
      <c r="C240" s="46">
        <v>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</row>
    <row r="241" spans="2:26" x14ac:dyDescent="0.3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2:26" x14ac:dyDescent="0.3">
      <c r="H242" s="6" t="s">
        <v>119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opLeftCell="A34" workbookViewId="0">
      <selection activeCell="B54" sqref="B54"/>
    </sheetView>
  </sheetViews>
  <sheetFormatPr baseColWidth="10" defaultRowHeight="15.05" x14ac:dyDescent="0.3"/>
  <cols>
    <col min="2" max="2" width="12" bestFit="1" customWidth="1" collapsed="1"/>
  </cols>
  <sheetData>
    <row r="1" spans="1:18" x14ac:dyDescent="0.3">
      <c r="C1" s="6" t="s">
        <v>23</v>
      </c>
    </row>
    <row r="2" spans="1:18" ht="14.4" x14ac:dyDescent="0.3">
      <c r="O2" t="s">
        <v>39</v>
      </c>
    </row>
    <row r="3" spans="1:18" ht="14.4" x14ac:dyDescent="0.3">
      <c r="N3" t="s">
        <v>34</v>
      </c>
      <c r="O3" t="s">
        <v>35</v>
      </c>
      <c r="P3" t="s">
        <v>36</v>
      </c>
      <c r="Q3" t="s">
        <v>37</v>
      </c>
      <c r="R3" t="s">
        <v>38</v>
      </c>
    </row>
    <row r="4" spans="1:18" ht="14.4" x14ac:dyDescent="0.3">
      <c r="D4" s="6" t="s">
        <v>48</v>
      </c>
      <c r="M4" t="s">
        <v>24</v>
      </c>
      <c r="N4" s="1">
        <v>2.41389E-5</v>
      </c>
      <c r="O4">
        <v>-3973900</v>
      </c>
      <c r="P4" s="1">
        <v>2.8800199999999999E-5</v>
      </c>
      <c r="Q4" s="1">
        <v>4.7628000000000004E-6</v>
      </c>
      <c r="R4">
        <v>75.530299999999997</v>
      </c>
    </row>
    <row r="5" spans="1:18" ht="14.4" x14ac:dyDescent="0.3">
      <c r="B5">
        <v>300</v>
      </c>
      <c r="C5">
        <v>800</v>
      </c>
      <c r="D5">
        <v>1300</v>
      </c>
      <c r="E5">
        <v>1800</v>
      </c>
      <c r="F5">
        <v>2300</v>
      </c>
      <c r="G5">
        <v>2800</v>
      </c>
      <c r="H5">
        <v>3300</v>
      </c>
      <c r="M5" t="s">
        <v>25</v>
      </c>
      <c r="N5" s="1">
        <v>2.4139400000000001E-5</v>
      </c>
      <c r="O5" s="1">
        <v>-3973830</v>
      </c>
      <c r="P5" s="1">
        <v>2.93478E-5</v>
      </c>
      <c r="Q5" s="1">
        <v>4.8197300000000002E-6</v>
      </c>
      <c r="R5">
        <v>75.480400000000003</v>
      </c>
    </row>
    <row r="6" spans="1:18" ht="14.4" x14ac:dyDescent="0.3">
      <c r="A6" t="s">
        <v>24</v>
      </c>
      <c r="B6" s="1">
        <v>2.41389E-5</v>
      </c>
      <c r="C6" s="1">
        <v>2.4517900000000001E-5</v>
      </c>
      <c r="D6" s="1">
        <v>2.4951800000000001E-5</v>
      </c>
      <c r="E6" s="1">
        <v>2.54645E-5</v>
      </c>
      <c r="F6" s="1">
        <v>2.61228E-5</v>
      </c>
      <c r="G6" s="1">
        <v>2.7016999999999999E-5</v>
      </c>
      <c r="H6" s="1">
        <v>2.7743099999999999E-5</v>
      </c>
      <c r="M6" t="s">
        <v>26</v>
      </c>
      <c r="N6" s="1">
        <v>2.4139100000000001E-5</v>
      </c>
      <c r="O6">
        <v>-3973900</v>
      </c>
      <c r="P6" s="1">
        <v>2.9489499999999999E-5</v>
      </c>
      <c r="Q6" s="1">
        <v>4.8050700000000004E-6</v>
      </c>
      <c r="R6">
        <v>75.317700000000002</v>
      </c>
    </row>
    <row r="7" spans="1:18" ht="14.4" x14ac:dyDescent="0.3">
      <c r="A7" t="s">
        <v>25</v>
      </c>
      <c r="B7" s="1">
        <v>2.4139400000000001E-5</v>
      </c>
      <c r="C7" s="1">
        <v>2.4521100000000001E-5</v>
      </c>
      <c r="D7" s="1">
        <v>2.4955000000000001E-5</v>
      </c>
      <c r="E7" s="1">
        <v>2.5472700000000001E-5</v>
      </c>
      <c r="F7" s="1">
        <v>2.6134799999999999E-5</v>
      </c>
      <c r="G7" s="1">
        <v>2.7019400000000001E-5</v>
      </c>
      <c r="H7" s="1">
        <v>2.7747699999999999E-5</v>
      </c>
      <c r="M7" t="s">
        <v>27</v>
      </c>
      <c r="N7" s="1">
        <v>2.41389E-5</v>
      </c>
      <c r="O7">
        <v>-3973900</v>
      </c>
      <c r="P7" s="1">
        <v>2.7223700000000002E-5</v>
      </c>
      <c r="Q7" s="1">
        <v>4.79068E-6</v>
      </c>
      <c r="R7">
        <v>75.307299999999998</v>
      </c>
    </row>
    <row r="8" spans="1:18" ht="14.4" x14ac:dyDescent="0.3">
      <c r="A8" t="s">
        <v>26</v>
      </c>
      <c r="B8" s="1">
        <v>2.4139100000000001E-5</v>
      </c>
      <c r="C8" s="1">
        <v>2.4519400000000001E-5</v>
      </c>
      <c r="D8" s="1">
        <v>2.4956500000000001E-5</v>
      </c>
      <c r="E8" s="1">
        <v>2.5465300000000002E-5</v>
      </c>
      <c r="F8" s="1">
        <v>2.6131299999999998E-5</v>
      </c>
      <c r="G8" s="1">
        <v>2.7015000000000001E-5</v>
      </c>
      <c r="H8" s="1">
        <v>2.7786199999999998E-5</v>
      </c>
      <c r="M8" t="s">
        <v>28</v>
      </c>
      <c r="N8" s="1">
        <v>2.41386E-5</v>
      </c>
      <c r="O8">
        <v>-3973900</v>
      </c>
      <c r="P8" s="1">
        <v>2.7355499999999999E-5</v>
      </c>
      <c r="Q8" s="1">
        <v>4.7473000000000003E-6</v>
      </c>
      <c r="R8">
        <v>74.546199999999999</v>
      </c>
    </row>
    <row r="9" spans="1:18" ht="14.4" x14ac:dyDescent="0.3">
      <c r="A9" t="s">
        <v>27</v>
      </c>
      <c r="B9" s="1">
        <v>2.41389E-5</v>
      </c>
      <c r="C9" s="1">
        <v>2.4519200000000001E-5</v>
      </c>
      <c r="D9" s="1">
        <v>2.4953E-5</v>
      </c>
      <c r="E9" s="1">
        <v>2.5463899999999999E-5</v>
      </c>
      <c r="F9" s="1">
        <v>2.6114100000000001E-5</v>
      </c>
      <c r="G9" s="1">
        <v>2.70236E-5</v>
      </c>
      <c r="H9" s="1">
        <v>2.7799800000000001E-5</v>
      </c>
      <c r="M9" t="s">
        <v>29</v>
      </c>
      <c r="N9" s="1">
        <v>2.4139E-5</v>
      </c>
      <c r="O9">
        <v>-3973900</v>
      </c>
      <c r="P9" s="1">
        <v>3.3117999999999997E-5</v>
      </c>
      <c r="Q9" s="1">
        <v>4.8602200000000002E-6</v>
      </c>
      <c r="R9">
        <v>78.382999999999996</v>
      </c>
    </row>
    <row r="10" spans="1:18" ht="14.4" x14ac:dyDescent="0.3">
      <c r="A10" t="s">
        <v>28</v>
      </c>
      <c r="B10" s="1">
        <v>2.41386E-5</v>
      </c>
      <c r="C10" s="1">
        <v>2.4519999999999999E-5</v>
      </c>
      <c r="D10" s="1">
        <v>2.4953700000000001E-5</v>
      </c>
      <c r="E10" s="1">
        <v>2.5469999999999998E-5</v>
      </c>
      <c r="F10" s="1">
        <v>2.6073900000000001E-5</v>
      </c>
      <c r="G10" s="1">
        <v>2.7005999999999999E-5</v>
      </c>
      <c r="H10" s="1">
        <v>2.7767300000000001E-5</v>
      </c>
      <c r="M10" t="s">
        <v>30</v>
      </c>
      <c r="N10" s="1">
        <v>2.41386E-5</v>
      </c>
      <c r="O10">
        <v>-3973900</v>
      </c>
      <c r="P10" s="1">
        <v>2.8739500000000002E-5</v>
      </c>
      <c r="Q10" s="1">
        <v>4.7845700000000003E-6</v>
      </c>
      <c r="R10">
        <v>76.405199999999994</v>
      </c>
    </row>
    <row r="11" spans="1:18" ht="14.4" x14ac:dyDescent="0.3">
      <c r="A11" t="s">
        <v>29</v>
      </c>
      <c r="B11" s="1">
        <v>2.4139E-5</v>
      </c>
      <c r="C11" s="1">
        <v>2.4519899999999999E-5</v>
      </c>
      <c r="D11" s="1">
        <v>2.4953E-5</v>
      </c>
      <c r="E11" s="1">
        <v>2.5465100000000001E-5</v>
      </c>
      <c r="F11" s="1">
        <v>2.6083799999999999E-5</v>
      </c>
      <c r="G11" s="1">
        <v>2.7011700000000001E-5</v>
      </c>
      <c r="H11" s="1">
        <v>2.77591E-5</v>
      </c>
      <c r="M11" t="s">
        <v>46</v>
      </c>
      <c r="N11" s="1">
        <v>2.4139E-5</v>
      </c>
      <c r="O11">
        <v>-3973900</v>
      </c>
      <c r="P11" s="1">
        <v>3.0341E-5</v>
      </c>
      <c r="Q11" s="1">
        <v>4.8042300000000001E-6</v>
      </c>
      <c r="R11">
        <v>74.878399999999999</v>
      </c>
    </row>
    <row r="12" spans="1:18" ht="14.4" x14ac:dyDescent="0.3">
      <c r="A12" t="s">
        <v>30</v>
      </c>
      <c r="B12" s="1">
        <v>2.41386E-5</v>
      </c>
      <c r="C12" s="1">
        <v>2.45191E-5</v>
      </c>
      <c r="D12" s="1">
        <v>2.49515E-5</v>
      </c>
      <c r="E12" s="1">
        <v>2.5459399999999999E-5</v>
      </c>
      <c r="F12" s="1">
        <v>2.6095400000000001E-5</v>
      </c>
      <c r="G12" s="1">
        <v>2.7020199999999999E-5</v>
      </c>
      <c r="H12" s="1">
        <v>2.7746399999999999E-5</v>
      </c>
    </row>
    <row r="13" spans="1:18" ht="14.4" x14ac:dyDescent="0.3">
      <c r="A13" t="s">
        <v>46</v>
      </c>
      <c r="B13" s="1">
        <v>2.4139E-5</v>
      </c>
      <c r="C13" s="1">
        <v>2.4520099999999999E-5</v>
      </c>
      <c r="D13" s="1">
        <v>2.4956600000000001E-5</v>
      </c>
      <c r="E13" s="1">
        <v>2.5467199999999999E-5</v>
      </c>
      <c r="F13" s="1">
        <v>2.6125499999999999E-5</v>
      </c>
      <c r="G13" s="1">
        <v>2.7016799999999999E-5</v>
      </c>
      <c r="H13" s="1">
        <v>2.7767699999999998E-5</v>
      </c>
    </row>
    <row r="14" spans="1:18" ht="14.4" x14ac:dyDescent="0.3">
      <c r="A14" t="s">
        <v>31</v>
      </c>
      <c r="B14" s="1">
        <f>AVERAGE(B6:B13)</f>
        <v>2.4138937500000003E-5</v>
      </c>
      <c r="C14" s="1">
        <f t="shared" ref="C14:H14" si="0">AVERAGE(C6:C13)</f>
        <v>2.4519587500000001E-5</v>
      </c>
      <c r="D14" s="1">
        <f t="shared" si="0"/>
        <v>2.4953887500000004E-5</v>
      </c>
      <c r="E14" s="1">
        <f t="shared" si="0"/>
        <v>2.5466012500000001E-5</v>
      </c>
      <c r="F14" s="1">
        <f t="shared" si="0"/>
        <v>2.6110199999999999E-5</v>
      </c>
      <c r="G14" s="1">
        <f t="shared" si="0"/>
        <v>2.7016212500000002E-5</v>
      </c>
      <c r="H14" s="1">
        <f t="shared" si="0"/>
        <v>2.7764662499999996E-5</v>
      </c>
      <c r="O14" t="s">
        <v>40</v>
      </c>
    </row>
    <row r="15" spans="1:18" ht="14.4" x14ac:dyDescent="0.3">
      <c r="A15" t="s">
        <v>32</v>
      </c>
      <c r="B15">
        <f>STDEV(B6:B13)</f>
        <v>2.615202805580422E-10</v>
      </c>
      <c r="C15">
        <f t="shared" ref="C15:H15" si="1">STDEV(C6:C13)</f>
        <v>9.3264217606268872E-10</v>
      </c>
      <c r="D15">
        <f t="shared" si="1"/>
        <v>1.9671861702880795E-9</v>
      </c>
      <c r="E15">
        <f t="shared" si="1"/>
        <v>4.032878270275357E-9</v>
      </c>
      <c r="F15">
        <f t="shared" si="1"/>
        <v>2.2966186324370141E-8</v>
      </c>
      <c r="G15">
        <f t="shared" si="1"/>
        <v>5.4475256506314328E-9</v>
      </c>
      <c r="H15">
        <f t="shared" si="1"/>
        <v>2.0113317372186632E-8</v>
      </c>
      <c r="N15" t="s">
        <v>34</v>
      </c>
      <c r="O15" t="s">
        <v>35</v>
      </c>
      <c r="P15" t="s">
        <v>36</v>
      </c>
      <c r="Q15" t="s">
        <v>37</v>
      </c>
      <c r="R15" t="s">
        <v>38</v>
      </c>
    </row>
    <row r="16" spans="1:18" ht="14.4" x14ac:dyDescent="0.3">
      <c r="A16" t="s">
        <v>33</v>
      </c>
      <c r="B16">
        <f>2.5*B15/SQRT(8)</f>
        <v>2.3115345475050008E-10</v>
      </c>
      <c r="C16">
        <f t="shared" ref="C16:H16" si="2">2.5*C15/SQRT(8)</f>
        <v>8.2434700889313139E-10</v>
      </c>
      <c r="D16">
        <f t="shared" si="2"/>
        <v>1.7387633510838692E-9</v>
      </c>
      <c r="E16">
        <f t="shared" si="2"/>
        <v>3.5645944657644736E-9</v>
      </c>
      <c r="F16">
        <f t="shared" si="2"/>
        <v>2.0299432609944846E-8</v>
      </c>
      <c r="G16">
        <f t="shared" si="2"/>
        <v>4.8149779103114317E-9</v>
      </c>
      <c r="H16">
        <f t="shared" si="2"/>
        <v>1.7777828882537948E-8</v>
      </c>
      <c r="M16" t="s">
        <v>24</v>
      </c>
      <c r="N16" s="1">
        <v>2.4517900000000001E-5</v>
      </c>
      <c r="O16">
        <v>-3954000</v>
      </c>
      <c r="P16" s="1">
        <v>3.3413800000000002E-5</v>
      </c>
      <c r="Q16" s="1">
        <v>5.3632200000000003E-6</v>
      </c>
      <c r="R16">
        <v>79.876800000000003</v>
      </c>
    </row>
    <row r="17" spans="1:18" ht="14.4" x14ac:dyDescent="0.3">
      <c r="M17" t="s">
        <v>25</v>
      </c>
      <c r="N17" s="1">
        <v>2.4521100000000001E-5</v>
      </c>
      <c r="O17" s="1">
        <v>-3953870</v>
      </c>
      <c r="P17" s="1">
        <v>3.3999699999999999E-5</v>
      </c>
      <c r="Q17" s="1">
        <v>5.4071000000000003E-6</v>
      </c>
      <c r="R17">
        <v>79.646799999999999</v>
      </c>
    </row>
    <row r="18" spans="1:18" ht="14.4" x14ac:dyDescent="0.3">
      <c r="A18" s="6" t="s">
        <v>49</v>
      </c>
      <c r="B18">
        <f>(1/6)*(( (2592*0.33333/6.02E+23)*B14)^(1/3))*10000000000</f>
        <v>5.433242666110667</v>
      </c>
      <c r="C18">
        <f t="shared" ref="C18:H18" si="3">(1/6)*(( (2592*0.33333/6.02E+23)*C14)^(1/3))*10000000000</f>
        <v>5.4616530165588424</v>
      </c>
      <c r="D18">
        <f t="shared" si="3"/>
        <v>5.4937107547543063</v>
      </c>
      <c r="E18">
        <f t="shared" si="3"/>
        <v>5.5310387571567361</v>
      </c>
      <c r="F18">
        <f t="shared" si="3"/>
        <v>5.5772886081140625</v>
      </c>
      <c r="G18">
        <f t="shared" si="3"/>
        <v>5.6410663371045038</v>
      </c>
      <c r="H18">
        <f t="shared" si="3"/>
        <v>5.6926854208452173</v>
      </c>
      <c r="M18" t="s">
        <v>26</v>
      </c>
      <c r="N18" s="1">
        <v>2.4519400000000001E-5</v>
      </c>
      <c r="O18" s="1">
        <v>-3953970</v>
      </c>
      <c r="P18" s="1">
        <v>3.1714000000000002E-5</v>
      </c>
      <c r="Q18" s="1">
        <v>5.3359799999999997E-6</v>
      </c>
      <c r="R18">
        <v>76.656400000000005</v>
      </c>
    </row>
    <row r="19" spans="1:18" ht="14.4" x14ac:dyDescent="0.3">
      <c r="M19" t="s">
        <v>27</v>
      </c>
      <c r="N19" s="1">
        <v>2.4519200000000001E-5</v>
      </c>
      <c r="O19">
        <v>-3953950</v>
      </c>
      <c r="P19" s="1">
        <v>3.1029699999999999E-5</v>
      </c>
      <c r="Q19" s="1">
        <v>5.3934800000000004E-6</v>
      </c>
      <c r="R19">
        <v>75.150999999999996</v>
      </c>
    </row>
    <row r="20" spans="1:18" ht="14.4" x14ac:dyDescent="0.3">
      <c r="B20">
        <f>AVERAGE(B16:H16)</f>
        <v>7.0358710976123146E-9</v>
      </c>
      <c r="M20" t="s">
        <v>28</v>
      </c>
      <c r="N20" s="1">
        <v>2.4519999999999999E-5</v>
      </c>
      <c r="O20">
        <v>-3953950</v>
      </c>
      <c r="P20" s="1">
        <v>3.2364499999999998E-5</v>
      </c>
      <c r="Q20" s="1">
        <v>5.3295999999999998E-6</v>
      </c>
      <c r="R20">
        <v>77.976500000000001</v>
      </c>
    </row>
    <row r="21" spans="1:18" ht="14.4" x14ac:dyDescent="0.3">
      <c r="M21" t="s">
        <v>29</v>
      </c>
      <c r="N21" s="1">
        <v>2.4519899999999999E-5</v>
      </c>
      <c r="O21" s="1">
        <v>-3953930</v>
      </c>
      <c r="P21" s="1">
        <v>3.5929000000000001E-5</v>
      </c>
      <c r="Q21" s="1">
        <v>5.4582300000000001E-6</v>
      </c>
      <c r="R21">
        <v>82.897300000000001</v>
      </c>
    </row>
    <row r="22" spans="1:18" ht="14.4" x14ac:dyDescent="0.3">
      <c r="D22" s="6" t="s">
        <v>47</v>
      </c>
      <c r="M22" t="s">
        <v>30</v>
      </c>
      <c r="N22" s="1">
        <v>2.45191E-5</v>
      </c>
      <c r="O22">
        <v>-3954000</v>
      </c>
      <c r="P22" s="1">
        <v>3.1792499999999998E-5</v>
      </c>
      <c r="Q22" s="1">
        <v>5.2991200000000004E-6</v>
      </c>
      <c r="R22">
        <v>78.754199999999997</v>
      </c>
    </row>
    <row r="23" spans="1:18" ht="14.4" x14ac:dyDescent="0.3">
      <c r="B23">
        <v>300</v>
      </c>
      <c r="C23">
        <v>800</v>
      </c>
      <c r="D23">
        <v>1300</v>
      </c>
      <c r="E23">
        <v>1800</v>
      </c>
      <c r="F23">
        <v>2300</v>
      </c>
      <c r="G23">
        <v>2800</v>
      </c>
      <c r="H23">
        <v>3300</v>
      </c>
      <c r="M23" t="s">
        <v>46</v>
      </c>
      <c r="N23" s="1">
        <v>2.4520099999999999E-5</v>
      </c>
      <c r="O23" s="1">
        <v>-3953970</v>
      </c>
      <c r="P23" s="1">
        <v>3.4462499999999997E-5</v>
      </c>
      <c r="Q23" s="1">
        <v>5.4475300000000003E-6</v>
      </c>
      <c r="R23">
        <v>78.3369</v>
      </c>
    </row>
    <row r="24" spans="1:18" ht="14.4" x14ac:dyDescent="0.3">
      <c r="A24" t="s">
        <v>24</v>
      </c>
      <c r="B24">
        <v>-3973900</v>
      </c>
      <c r="C24">
        <v>-3954000</v>
      </c>
      <c r="D24" s="1">
        <v>-3932630</v>
      </c>
      <c r="E24" s="1">
        <v>-3909180</v>
      </c>
      <c r="F24">
        <v>-3880950</v>
      </c>
      <c r="G24">
        <v>-3836350</v>
      </c>
      <c r="H24" s="1">
        <v>-3800370</v>
      </c>
    </row>
    <row r="25" spans="1:18" ht="14.4" x14ac:dyDescent="0.3">
      <c r="A25" t="s">
        <v>25</v>
      </c>
      <c r="B25" s="1">
        <v>-3973830</v>
      </c>
      <c r="C25" s="1">
        <v>-3953870</v>
      </c>
      <c r="D25" s="1">
        <v>-3932570</v>
      </c>
      <c r="E25">
        <v>-3908950</v>
      </c>
      <c r="F25" s="1">
        <v>-3880330</v>
      </c>
      <c r="G25">
        <v>-3835550</v>
      </c>
      <c r="H25" s="1">
        <v>-3801020</v>
      </c>
    </row>
    <row r="26" spans="1:18" ht="14.4" x14ac:dyDescent="0.3">
      <c r="A26" t="s">
        <v>26</v>
      </c>
      <c r="B26">
        <v>-3973900</v>
      </c>
      <c r="C26" s="1">
        <v>-3953970</v>
      </c>
      <c r="D26">
        <v>-3932500</v>
      </c>
      <c r="E26">
        <v>-3909150</v>
      </c>
      <c r="F26">
        <v>-3880700</v>
      </c>
      <c r="G26" s="1">
        <v>-3835720</v>
      </c>
      <c r="H26" s="1">
        <v>-3799180</v>
      </c>
      <c r="O26" t="s">
        <v>41</v>
      </c>
    </row>
    <row r="27" spans="1:18" ht="14.4" x14ac:dyDescent="0.3">
      <c r="A27" t="s">
        <v>27</v>
      </c>
      <c r="B27">
        <v>-3973900</v>
      </c>
      <c r="C27">
        <v>-3953950</v>
      </c>
      <c r="D27" s="1">
        <v>-3932570</v>
      </c>
      <c r="E27">
        <v>-3909150</v>
      </c>
      <c r="F27" s="1">
        <v>-3881370</v>
      </c>
      <c r="G27">
        <v>-3835350</v>
      </c>
      <c r="H27">
        <v>-3799500</v>
      </c>
      <c r="N27" t="s">
        <v>34</v>
      </c>
      <c r="O27" t="s">
        <v>35</v>
      </c>
      <c r="P27" t="s">
        <v>36</v>
      </c>
      <c r="Q27" t="s">
        <v>37</v>
      </c>
      <c r="R27" t="s">
        <v>38</v>
      </c>
    </row>
    <row r="28" spans="1:18" ht="14.4" x14ac:dyDescent="0.3">
      <c r="A28" t="s">
        <v>28</v>
      </c>
      <c r="B28">
        <v>-3973900</v>
      </c>
      <c r="C28">
        <v>-3953950</v>
      </c>
      <c r="D28">
        <v>-3932600</v>
      </c>
      <c r="E28">
        <v>-3909100</v>
      </c>
      <c r="F28" s="1">
        <v>-3882930</v>
      </c>
      <c r="G28">
        <v>-3836300</v>
      </c>
      <c r="H28" s="1">
        <v>-3799780</v>
      </c>
      <c r="M28" t="s">
        <v>24</v>
      </c>
      <c r="N28" s="1">
        <v>2.4951800000000001E-5</v>
      </c>
      <c r="O28" s="1">
        <v>-3932630</v>
      </c>
      <c r="P28" s="1">
        <v>4.0598E-5</v>
      </c>
      <c r="Q28" s="1">
        <v>6.23767E-6</v>
      </c>
      <c r="R28">
        <v>87.137500000000003</v>
      </c>
    </row>
    <row r="29" spans="1:18" ht="14.4" x14ac:dyDescent="0.3">
      <c r="A29" t="s">
        <v>29</v>
      </c>
      <c r="B29">
        <v>-3973900</v>
      </c>
      <c r="C29" s="1">
        <v>-3953930</v>
      </c>
      <c r="D29" s="1">
        <v>-3932630</v>
      </c>
      <c r="E29" s="1">
        <v>-3909220</v>
      </c>
      <c r="F29">
        <v>-3882550</v>
      </c>
      <c r="G29" s="1">
        <v>-3836580</v>
      </c>
      <c r="H29">
        <v>-3799700</v>
      </c>
      <c r="M29" t="s">
        <v>25</v>
      </c>
      <c r="N29" s="1">
        <v>2.4955000000000001E-5</v>
      </c>
      <c r="O29" s="1">
        <v>-3932570</v>
      </c>
      <c r="P29" s="1">
        <v>3.8665799999999998E-5</v>
      </c>
      <c r="Q29" s="1">
        <v>6.2595699999999998E-6</v>
      </c>
      <c r="R29">
        <v>82.5244</v>
      </c>
    </row>
    <row r="30" spans="1:18" ht="14.4" x14ac:dyDescent="0.3">
      <c r="A30" t="s">
        <v>30</v>
      </c>
      <c r="B30">
        <v>-3973900</v>
      </c>
      <c r="C30">
        <v>-3954000</v>
      </c>
      <c r="D30">
        <v>-3932700</v>
      </c>
      <c r="E30" s="1">
        <v>-3909430</v>
      </c>
      <c r="F30">
        <v>-3882250</v>
      </c>
      <c r="G30" s="1">
        <v>-3836130</v>
      </c>
      <c r="H30" s="1">
        <v>-3800730</v>
      </c>
      <c r="M30" t="s">
        <v>26</v>
      </c>
      <c r="N30" s="1">
        <v>2.4956500000000001E-5</v>
      </c>
      <c r="O30">
        <v>-3932500</v>
      </c>
      <c r="P30" s="1">
        <v>3.6692800000000002E-5</v>
      </c>
      <c r="Q30" s="1">
        <v>6.2383500000000002E-6</v>
      </c>
      <c r="R30">
        <v>79.443899999999999</v>
      </c>
    </row>
    <row r="31" spans="1:18" ht="14.4" x14ac:dyDescent="0.3">
      <c r="A31" t="s">
        <v>46</v>
      </c>
      <c r="B31">
        <v>-3973900</v>
      </c>
      <c r="C31" s="1">
        <v>-3953970</v>
      </c>
      <c r="D31" s="1">
        <v>-3932570</v>
      </c>
      <c r="E31">
        <v>-3909150</v>
      </c>
      <c r="F31" s="1">
        <v>-3880820</v>
      </c>
      <c r="G31" s="1">
        <v>-3836520</v>
      </c>
      <c r="H31">
        <v>-3799500</v>
      </c>
      <c r="M31" t="s">
        <v>27</v>
      </c>
      <c r="N31" s="1">
        <v>2.4953E-5</v>
      </c>
      <c r="O31" s="1">
        <v>-3932570</v>
      </c>
      <c r="P31" s="1">
        <v>3.5439999999999999E-5</v>
      </c>
      <c r="Q31" s="1">
        <v>6.1465000000000004E-6</v>
      </c>
      <c r="R31">
        <v>78.528999999999996</v>
      </c>
    </row>
    <row r="32" spans="1:18" ht="14.4" x14ac:dyDescent="0.3">
      <c r="A32" t="s">
        <v>31</v>
      </c>
      <c r="B32">
        <f>AVERAGE(B24:B31)</f>
        <v>-3973891.25</v>
      </c>
      <c r="C32">
        <f t="shared" ref="C32:H32" si="4">AVERAGE(C24:C31)</f>
        <v>-3953955</v>
      </c>
      <c r="D32">
        <f t="shared" si="4"/>
        <v>-3932596.25</v>
      </c>
      <c r="E32">
        <f t="shared" si="4"/>
        <v>-3909166.25</v>
      </c>
      <c r="F32">
        <f t="shared" si="4"/>
        <v>-3881487.5</v>
      </c>
      <c r="G32">
        <f t="shared" si="4"/>
        <v>-3836062.5</v>
      </c>
      <c r="H32">
        <f t="shared" si="4"/>
        <v>-3799972.5</v>
      </c>
      <c r="M32" t="s">
        <v>28</v>
      </c>
      <c r="N32" s="1">
        <v>2.4953700000000001E-5</v>
      </c>
      <c r="O32">
        <v>-3932600</v>
      </c>
      <c r="P32" s="1">
        <v>3.80827E-5</v>
      </c>
      <c r="Q32" s="1">
        <v>6.2656499999999999E-6</v>
      </c>
      <c r="R32">
        <v>81.772099999999995</v>
      </c>
    </row>
    <row r="33" spans="1:18" ht="14.4" x14ac:dyDescent="0.3">
      <c r="A33" t="s">
        <v>32</v>
      </c>
      <c r="B33">
        <f>STDEV(B24:B31)</f>
        <v>24.748737341529164</v>
      </c>
      <c r="C33">
        <f t="shared" ref="C33:H33" si="5">STDEV(C24:C31)</f>
        <v>42.088342464732101</v>
      </c>
      <c r="D33">
        <f t="shared" si="5"/>
        <v>59.024813184190357</v>
      </c>
      <c r="E33">
        <f t="shared" si="5"/>
        <v>133.40994822618848</v>
      </c>
      <c r="F33">
        <f t="shared" si="5"/>
        <v>963.57592924925825</v>
      </c>
      <c r="G33">
        <f t="shared" si="5"/>
        <v>464.19669476265278</v>
      </c>
      <c r="H33">
        <f t="shared" si="5"/>
        <v>656.28282230844866</v>
      </c>
      <c r="M33" t="s">
        <v>29</v>
      </c>
      <c r="N33" s="1">
        <v>2.4953E-5</v>
      </c>
      <c r="O33" s="1">
        <v>-3932630</v>
      </c>
      <c r="P33" s="1">
        <v>3.7644800000000003E-5</v>
      </c>
      <c r="Q33" s="1">
        <v>6.2806999999999999E-6</v>
      </c>
      <c r="R33">
        <v>80.523799999999994</v>
      </c>
    </row>
    <row r="34" spans="1:18" ht="14.4" x14ac:dyDescent="0.3">
      <c r="A34" t="s">
        <v>33</v>
      </c>
      <c r="B34">
        <f>2.5*B33/SQRT(8)</f>
        <v>21.875</v>
      </c>
      <c r="C34">
        <f t="shared" ref="C34:H34" si="6">2.5*C33/SQRT(8)</f>
        <v>37.201190457142246</v>
      </c>
      <c r="D34">
        <f t="shared" si="6"/>
        <v>52.171057076012673</v>
      </c>
      <c r="E34">
        <f t="shared" si="6"/>
        <v>117.9188488356051</v>
      </c>
      <c r="F34">
        <f t="shared" si="6"/>
        <v>851.68884220034931</v>
      </c>
      <c r="G34">
        <f t="shared" si="6"/>
        <v>410.29578833881715</v>
      </c>
      <c r="H34">
        <f t="shared" si="6"/>
        <v>580.07754253818757</v>
      </c>
      <c r="M34" t="s">
        <v>30</v>
      </c>
      <c r="N34" s="1">
        <v>2.49515E-5</v>
      </c>
      <c r="O34">
        <v>-3932700</v>
      </c>
      <c r="P34" s="1">
        <v>3.6965499999999997E-5</v>
      </c>
      <c r="Q34" s="1">
        <v>6.12642E-6</v>
      </c>
      <c r="R34">
        <v>82.777299999999997</v>
      </c>
    </row>
    <row r="35" spans="1:18" ht="14.4" x14ac:dyDescent="0.3">
      <c r="A35" s="6"/>
      <c r="M35" t="s">
        <v>46</v>
      </c>
      <c r="N35" s="1">
        <v>2.4956600000000001E-5</v>
      </c>
      <c r="O35" s="1">
        <v>-3932570</v>
      </c>
      <c r="P35" s="1">
        <v>3.5230500000000001E-5</v>
      </c>
      <c r="Q35" s="1">
        <v>6.1184700000000004E-6</v>
      </c>
      <c r="R35">
        <v>80.278700000000001</v>
      </c>
    </row>
    <row r="36" spans="1:18" ht="14.4" x14ac:dyDescent="0.3">
      <c r="A36" s="6" t="s">
        <v>50</v>
      </c>
      <c r="B36" s="1">
        <f>B32 + 3973891.25</f>
        <v>0</v>
      </c>
      <c r="C36" s="1">
        <f t="shared" ref="C36:H36" si="7">C32 + 3973891.25</f>
        <v>19936.25</v>
      </c>
      <c r="D36" s="1">
        <f t="shared" si="7"/>
        <v>41295</v>
      </c>
      <c r="E36" s="1">
        <f t="shared" si="7"/>
        <v>64725</v>
      </c>
      <c r="F36" s="1">
        <f t="shared" si="7"/>
        <v>92403.75</v>
      </c>
      <c r="G36" s="1">
        <f t="shared" si="7"/>
        <v>137828.75</v>
      </c>
      <c r="H36" s="1">
        <f t="shared" si="7"/>
        <v>173918.75</v>
      </c>
    </row>
    <row r="37" spans="1:18" ht="14.4" x14ac:dyDescent="0.3">
      <c r="A37" t="s">
        <v>33</v>
      </c>
      <c r="B37">
        <f>B34*2</f>
        <v>43.75</v>
      </c>
      <c r="C37">
        <f t="shared" ref="C37:H37" si="8">C34*2</f>
        <v>74.402380914284493</v>
      </c>
      <c r="D37">
        <f t="shared" si="8"/>
        <v>104.34211415202535</v>
      </c>
      <c r="E37">
        <f t="shared" si="8"/>
        <v>235.83769767121021</v>
      </c>
      <c r="F37">
        <f t="shared" si="8"/>
        <v>1703.3776844006986</v>
      </c>
      <c r="G37">
        <f t="shared" si="8"/>
        <v>820.59157667763429</v>
      </c>
      <c r="H37">
        <f t="shared" si="8"/>
        <v>1160.1550850763751</v>
      </c>
      <c r="O37" t="s">
        <v>42</v>
      </c>
    </row>
    <row r="38" spans="1:18" ht="14.4" x14ac:dyDescent="0.3">
      <c r="N38" t="s">
        <v>34</v>
      </c>
      <c r="O38" t="s">
        <v>35</v>
      </c>
      <c r="P38" t="s">
        <v>36</v>
      </c>
      <c r="Q38" t="s">
        <v>37</v>
      </c>
      <c r="R38" t="s">
        <v>38</v>
      </c>
    </row>
    <row r="39" spans="1:18" ht="14.4" x14ac:dyDescent="0.3">
      <c r="M39" t="s">
        <v>24</v>
      </c>
      <c r="N39" s="1">
        <v>2.54645E-5</v>
      </c>
      <c r="O39" s="1">
        <v>-3909180</v>
      </c>
      <c r="P39" s="1">
        <v>4.6114700000000001E-5</v>
      </c>
      <c r="Q39" s="1">
        <v>7.3275499999999998E-6</v>
      </c>
      <c r="R39">
        <v>92.111199999999997</v>
      </c>
    </row>
    <row r="40" spans="1:18" ht="14.4" x14ac:dyDescent="0.3">
      <c r="M40" t="s">
        <v>25</v>
      </c>
      <c r="N40" s="1">
        <v>2.5472700000000001E-5</v>
      </c>
      <c r="O40">
        <v>-3908950</v>
      </c>
      <c r="P40" s="1">
        <v>4.1436700000000003E-5</v>
      </c>
      <c r="Q40" s="1">
        <v>7.3012800000000002E-6</v>
      </c>
      <c r="R40">
        <v>83.352800000000002</v>
      </c>
    </row>
    <row r="41" spans="1:18" ht="14.4" x14ac:dyDescent="0.3">
      <c r="M41" t="s">
        <v>26</v>
      </c>
      <c r="N41" s="1">
        <v>2.5465300000000002E-5</v>
      </c>
      <c r="O41">
        <v>-3909150</v>
      </c>
      <c r="P41" s="1">
        <v>4.31507E-5</v>
      </c>
      <c r="Q41" s="1">
        <v>7.4413199999999999E-6</v>
      </c>
      <c r="R41">
        <v>82.495500000000007</v>
      </c>
    </row>
    <row r="42" spans="1:18" ht="14.4" x14ac:dyDescent="0.3">
      <c r="D42" s="6" t="s">
        <v>67</v>
      </c>
      <c r="M42" t="s">
        <v>27</v>
      </c>
      <c r="N42" s="1">
        <v>2.5463899999999999E-5</v>
      </c>
      <c r="O42">
        <v>-3909150</v>
      </c>
      <c r="P42" s="1">
        <v>3.9592799999999998E-5</v>
      </c>
      <c r="Q42" s="1">
        <v>7.1267199999999996E-6</v>
      </c>
      <c r="R42">
        <v>82.102900000000005</v>
      </c>
    </row>
    <row r="43" spans="1:18" ht="14.4" x14ac:dyDescent="0.3">
      <c r="B43">
        <v>300</v>
      </c>
      <c r="C43">
        <v>800</v>
      </c>
      <c r="D43">
        <v>1300</v>
      </c>
      <c r="E43">
        <v>1800</v>
      </c>
      <c r="F43">
        <v>2300</v>
      </c>
      <c r="G43">
        <v>2800</v>
      </c>
      <c r="H43">
        <v>3300</v>
      </c>
      <c r="M43" t="s">
        <v>28</v>
      </c>
      <c r="N43" s="1">
        <v>2.5469999999999998E-5</v>
      </c>
      <c r="O43">
        <v>-3909100</v>
      </c>
      <c r="P43" s="1">
        <v>4.3098500000000001E-5</v>
      </c>
      <c r="Q43" s="1">
        <v>7.2539000000000001E-6</v>
      </c>
      <c r="R43">
        <v>87.037999999999997</v>
      </c>
    </row>
    <row r="44" spans="1:18" ht="14.4" x14ac:dyDescent="0.3">
      <c r="A44" t="s">
        <v>24</v>
      </c>
      <c r="B44" s="1">
        <v>2.8800199999999999E-5</v>
      </c>
      <c r="C44" s="1">
        <v>3.3413800000000002E-5</v>
      </c>
      <c r="D44" s="1">
        <v>4.0598E-5</v>
      </c>
      <c r="E44" s="1">
        <v>4.6114700000000001E-5</v>
      </c>
      <c r="F44" s="1">
        <v>5.2854700000000001E-5</v>
      </c>
      <c r="G44" s="1">
        <v>5.3486499999999997E-5</v>
      </c>
      <c r="H44" s="1">
        <v>5.01473E-5</v>
      </c>
      <c r="M44" t="s">
        <v>29</v>
      </c>
      <c r="N44" s="1">
        <v>2.5465100000000001E-5</v>
      </c>
      <c r="O44" s="1">
        <v>-3909220</v>
      </c>
      <c r="P44" s="1">
        <v>4.5835499999999998E-5</v>
      </c>
      <c r="Q44" s="1">
        <v>7.5214200000000002E-6</v>
      </c>
      <c r="R44">
        <v>86.951099999999997</v>
      </c>
    </row>
    <row r="45" spans="1:18" ht="14.4" x14ac:dyDescent="0.3">
      <c r="A45" t="s">
        <v>25</v>
      </c>
      <c r="B45" s="1">
        <v>2.93478E-5</v>
      </c>
      <c r="C45" s="1">
        <v>3.3999699999999999E-5</v>
      </c>
      <c r="D45" s="1">
        <v>3.8665799999999998E-5</v>
      </c>
      <c r="E45" s="1">
        <v>4.1436700000000003E-5</v>
      </c>
      <c r="F45" s="1">
        <v>5.7841799999999999E-5</v>
      </c>
      <c r="G45" s="1">
        <v>5.4387E-5</v>
      </c>
      <c r="H45" s="1">
        <v>5.4241299999999999E-5</v>
      </c>
      <c r="M45" t="s">
        <v>30</v>
      </c>
      <c r="N45" s="1">
        <v>2.5459399999999999E-5</v>
      </c>
      <c r="O45" s="1">
        <v>-3909430</v>
      </c>
      <c r="P45" s="1">
        <v>4.8896300000000001E-5</v>
      </c>
      <c r="Q45" s="1">
        <v>7.7138200000000003E-6</v>
      </c>
      <c r="R45">
        <v>88.849400000000003</v>
      </c>
    </row>
    <row r="46" spans="1:18" ht="14.4" x14ac:dyDescent="0.3">
      <c r="A46" t="s">
        <v>26</v>
      </c>
      <c r="B46" s="1">
        <v>2.9489499999999999E-5</v>
      </c>
      <c r="C46" s="1">
        <v>3.1714000000000002E-5</v>
      </c>
      <c r="D46" s="1">
        <v>3.6692800000000002E-5</v>
      </c>
      <c r="E46" s="1">
        <v>4.31507E-5</v>
      </c>
      <c r="F46" s="1">
        <v>6.2752700000000007E-5</v>
      </c>
      <c r="G46" s="1">
        <v>4.2107699999999997E-5</v>
      </c>
      <c r="H46" s="1">
        <v>6.6427200000000007E-5</v>
      </c>
      <c r="M46" t="s">
        <v>46</v>
      </c>
      <c r="N46" s="1">
        <v>2.5467199999999999E-5</v>
      </c>
      <c r="O46">
        <v>-3909150</v>
      </c>
      <c r="P46" s="1">
        <v>4.0428800000000002E-5</v>
      </c>
      <c r="Q46" s="1">
        <v>7.2967199999999997E-6</v>
      </c>
      <c r="R46">
        <v>83.441900000000004</v>
      </c>
    </row>
    <row r="47" spans="1:18" ht="14.4" x14ac:dyDescent="0.3">
      <c r="A47" t="s">
        <v>27</v>
      </c>
      <c r="B47" s="1">
        <v>2.7223700000000002E-5</v>
      </c>
      <c r="C47" s="1">
        <v>3.1029699999999999E-5</v>
      </c>
      <c r="D47" s="1">
        <v>3.5439999999999999E-5</v>
      </c>
      <c r="E47" s="1">
        <v>3.9592799999999998E-5</v>
      </c>
      <c r="F47" s="1">
        <v>5.0572999999999998E-5</v>
      </c>
      <c r="G47" s="1">
        <v>4.6085499999999998E-5</v>
      </c>
      <c r="H47" s="1">
        <v>5.9062699999999999E-5</v>
      </c>
    </row>
    <row r="48" spans="1:18" ht="14.4" x14ac:dyDescent="0.3">
      <c r="A48" t="s">
        <v>28</v>
      </c>
      <c r="B48" s="1">
        <v>2.7355499999999999E-5</v>
      </c>
      <c r="C48" s="1">
        <v>3.2364499999999998E-5</v>
      </c>
      <c r="D48" s="1">
        <v>3.80827E-5</v>
      </c>
      <c r="E48" s="1">
        <v>4.3098500000000001E-5</v>
      </c>
      <c r="F48" s="1">
        <v>5.3385699999999999E-5</v>
      </c>
      <c r="G48" s="1">
        <v>4.4693800000000002E-5</v>
      </c>
      <c r="H48" s="1">
        <v>6.6104200000000003E-5</v>
      </c>
      <c r="O48" t="s">
        <v>43</v>
      </c>
    </row>
    <row r="49" spans="1:18" ht="14.4" x14ac:dyDescent="0.3">
      <c r="A49" t="s">
        <v>29</v>
      </c>
      <c r="B49" s="1">
        <v>3.3117999999999997E-5</v>
      </c>
      <c r="C49" s="1">
        <v>3.5929000000000001E-5</v>
      </c>
      <c r="D49" s="1">
        <v>3.7644800000000003E-5</v>
      </c>
      <c r="E49" s="1">
        <v>4.5835499999999998E-5</v>
      </c>
      <c r="F49" s="1">
        <v>5.8787199999999998E-5</v>
      </c>
      <c r="G49" s="1">
        <v>4.7652499999999998E-5</v>
      </c>
      <c r="H49" s="1">
        <v>5.2002800000000003E-5</v>
      </c>
      <c r="N49" t="s">
        <v>34</v>
      </c>
      <c r="O49" t="s">
        <v>35</v>
      </c>
      <c r="P49" t="s">
        <v>36</v>
      </c>
      <c r="Q49" t="s">
        <v>37</v>
      </c>
      <c r="R49" t="s">
        <v>38</v>
      </c>
    </row>
    <row r="50" spans="1:18" ht="14.4" x14ac:dyDescent="0.3">
      <c r="A50" t="s">
        <v>30</v>
      </c>
      <c r="B50" s="1">
        <v>2.8739500000000002E-5</v>
      </c>
      <c r="C50" s="1">
        <v>3.1792499999999998E-5</v>
      </c>
      <c r="D50" s="1">
        <v>3.6965499999999997E-5</v>
      </c>
      <c r="E50" s="1">
        <v>4.8896300000000001E-5</v>
      </c>
      <c r="F50" s="1">
        <v>4.8130799999999997E-5</v>
      </c>
      <c r="G50" s="1">
        <v>4.4539700000000003E-5</v>
      </c>
      <c r="H50" s="1">
        <v>4.9771500000000003E-5</v>
      </c>
      <c r="M50" t="s">
        <v>24</v>
      </c>
      <c r="N50" s="1">
        <v>2.61228E-5</v>
      </c>
      <c r="O50">
        <v>-3880950</v>
      </c>
      <c r="P50" s="1">
        <v>5.2854700000000001E-5</v>
      </c>
      <c r="Q50" s="1">
        <v>8.8379500000000007E-6</v>
      </c>
      <c r="R50">
        <v>95.958100000000002</v>
      </c>
    </row>
    <row r="51" spans="1:18" ht="14.4" x14ac:dyDescent="0.3">
      <c r="A51" t="s">
        <v>46</v>
      </c>
      <c r="B51" s="1">
        <v>3.0341E-5</v>
      </c>
      <c r="C51" s="1">
        <v>3.4462499999999997E-5</v>
      </c>
      <c r="D51" s="1">
        <v>3.5230500000000001E-5</v>
      </c>
      <c r="E51" s="1">
        <v>4.0428800000000002E-5</v>
      </c>
      <c r="F51" s="1">
        <v>6.8131299999999996E-5</v>
      </c>
      <c r="G51" s="1">
        <v>4.2260299999999999E-5</v>
      </c>
      <c r="H51" s="1">
        <v>4.7958499999999998E-5</v>
      </c>
      <c r="M51" t="s">
        <v>25</v>
      </c>
      <c r="N51" s="1">
        <v>2.6134799999999999E-5</v>
      </c>
      <c r="O51" s="1">
        <v>-3880330</v>
      </c>
      <c r="P51" s="1">
        <v>5.7841799999999999E-5</v>
      </c>
      <c r="Q51" s="1">
        <v>9.2043200000000007E-6</v>
      </c>
      <c r="R51">
        <v>101.101</v>
      </c>
    </row>
    <row r="52" spans="1:18" ht="14.4" x14ac:dyDescent="0.3">
      <c r="A52" t="s">
        <v>31</v>
      </c>
      <c r="B52" s="1">
        <f>AVERAGE(B44:B51)</f>
        <v>2.9301899999999998E-5</v>
      </c>
      <c r="C52" s="1">
        <f t="shared" ref="C52:H52" si="9">AVERAGE(C44:C51)</f>
        <v>3.3088212500000004E-5</v>
      </c>
      <c r="D52" s="1">
        <f t="shared" si="9"/>
        <v>3.7415012499999998E-5</v>
      </c>
      <c r="E52" s="1">
        <f t="shared" si="9"/>
        <v>4.356925E-5</v>
      </c>
      <c r="F52" s="1">
        <f t="shared" si="9"/>
        <v>5.6557150000000004E-5</v>
      </c>
      <c r="G52" s="1">
        <f t="shared" si="9"/>
        <v>4.6901625E-5</v>
      </c>
      <c r="H52" s="1">
        <f t="shared" si="9"/>
        <v>5.5714437500000002E-5</v>
      </c>
      <c r="M52" t="s">
        <v>26</v>
      </c>
      <c r="N52" s="1">
        <v>2.6131299999999998E-5</v>
      </c>
      <c r="O52">
        <v>-3880700</v>
      </c>
      <c r="P52" s="1">
        <v>6.2752700000000007E-5</v>
      </c>
      <c r="Q52" s="1">
        <v>6.7062999999999996E-6</v>
      </c>
      <c r="R52">
        <v>103.371</v>
      </c>
    </row>
    <row r="53" spans="1:18" ht="14.4" x14ac:dyDescent="0.3">
      <c r="A53" t="s">
        <v>32</v>
      </c>
      <c r="B53">
        <f>STDEV(B44:B51)</f>
        <v>1.8652856326655624E-6</v>
      </c>
      <c r="C53">
        <f t="shared" ref="C53:H53" si="10">STDEV(C44:C51)</f>
        <v>1.657197324605182E-6</v>
      </c>
      <c r="D53">
        <f t="shared" si="10"/>
        <v>1.7562504421453431E-6</v>
      </c>
      <c r="E53">
        <f t="shared" si="10"/>
        <v>3.1760668947615067E-6</v>
      </c>
      <c r="F53">
        <f t="shared" si="10"/>
        <v>6.6499075536001688E-6</v>
      </c>
      <c r="G53">
        <f t="shared" si="10"/>
        <v>4.7146896055232057E-6</v>
      </c>
      <c r="H53">
        <f t="shared" si="10"/>
        <v>7.3322554175637449E-6</v>
      </c>
      <c r="M53" t="s">
        <v>27</v>
      </c>
      <c r="N53" s="1">
        <v>2.6114100000000001E-5</v>
      </c>
      <c r="O53" s="1">
        <v>-3881370</v>
      </c>
      <c r="P53" s="1">
        <v>5.0572999999999998E-5</v>
      </c>
      <c r="Q53" s="1">
        <v>8.9722500000000004E-6</v>
      </c>
      <c r="R53">
        <v>92.529899999999998</v>
      </c>
    </row>
    <row r="54" spans="1:18" ht="14.4" x14ac:dyDescent="0.3">
      <c r="A54" t="s">
        <v>33</v>
      </c>
      <c r="B54">
        <f>2.5*B53/SQRT(8)</f>
        <v>1.6486951496345734E-6</v>
      </c>
      <c r="C54">
        <f t="shared" ref="C54:H54" si="11">2.5*C53/SQRT(8)</f>
        <v>1.4647693324906602E-6</v>
      </c>
      <c r="D54">
        <f t="shared" si="11"/>
        <v>1.5523207463785556E-6</v>
      </c>
      <c r="E54">
        <f t="shared" si="11"/>
        <v>2.8072730484849529E-6</v>
      </c>
      <c r="F54">
        <f t="shared" si="11"/>
        <v>5.8777434067679046E-6</v>
      </c>
      <c r="G54">
        <f t="shared" si="11"/>
        <v>4.1672362390689844E-6</v>
      </c>
      <c r="H54">
        <f t="shared" si="11"/>
        <v>6.4808594089389057E-6</v>
      </c>
      <c r="M54" t="s">
        <v>28</v>
      </c>
      <c r="N54" s="1">
        <v>2.6073900000000001E-5</v>
      </c>
      <c r="O54" s="1">
        <v>-3882930</v>
      </c>
      <c r="P54" s="1">
        <v>5.3385699999999999E-5</v>
      </c>
      <c r="Q54" s="1">
        <v>8.9354200000000006E-6</v>
      </c>
      <c r="R54">
        <v>95.112899999999996</v>
      </c>
    </row>
    <row r="55" spans="1:18" ht="14.4" x14ac:dyDescent="0.3">
      <c r="B55" s="1"/>
      <c r="C55" s="1"/>
      <c r="D55" s="1"/>
      <c r="M55" t="s">
        <v>29</v>
      </c>
      <c r="N55" s="1">
        <v>2.6083799999999999E-5</v>
      </c>
      <c r="O55">
        <v>-3882550</v>
      </c>
      <c r="P55" s="1">
        <v>5.8787199999999998E-5</v>
      </c>
      <c r="Q55" s="1">
        <v>9.2034500000000008E-6</v>
      </c>
      <c r="R55">
        <v>102.66800000000001</v>
      </c>
    </row>
    <row r="56" spans="1:18" ht="14.4" x14ac:dyDescent="0.3">
      <c r="B56" s="1">
        <f>AVERAGE(B54:H54)</f>
        <v>3.4284139045377911E-6</v>
      </c>
      <c r="C56" s="1"/>
      <c r="D56" s="1"/>
      <c r="E56" s="1"/>
      <c r="F56" s="1"/>
      <c r="G56" s="1"/>
      <c r="H56" s="1"/>
      <c r="M56" t="s">
        <v>30</v>
      </c>
      <c r="N56" s="1">
        <v>2.6095400000000001E-5</v>
      </c>
      <c r="O56">
        <v>-3882250</v>
      </c>
      <c r="P56" s="1">
        <v>4.8130799999999997E-5</v>
      </c>
      <c r="Q56" s="1">
        <v>8.6060700000000001E-6</v>
      </c>
      <c r="R56">
        <v>90.853800000000007</v>
      </c>
    </row>
    <row r="57" spans="1:18" ht="14.4" x14ac:dyDescent="0.3">
      <c r="D57" s="6"/>
      <c r="M57" t="s">
        <v>46</v>
      </c>
      <c r="N57" s="1">
        <v>2.6125499999999999E-5</v>
      </c>
      <c r="O57" s="1">
        <v>-3880820</v>
      </c>
      <c r="P57" s="1">
        <v>6.8131299999999996E-5</v>
      </c>
      <c r="Q57" s="1">
        <v>9.5916300000000002E-6</v>
      </c>
      <c r="R57">
        <v>116.708</v>
      </c>
    </row>
    <row r="59" spans="1:18" ht="14.4" x14ac:dyDescent="0.3">
      <c r="D59" s="6" t="s">
        <v>16</v>
      </c>
      <c r="O59" t="s">
        <v>44</v>
      </c>
    </row>
    <row r="60" spans="1:18" ht="14.4" x14ac:dyDescent="0.3">
      <c r="B60">
        <v>300</v>
      </c>
      <c r="C60">
        <v>800</v>
      </c>
      <c r="D60">
        <v>1300</v>
      </c>
      <c r="E60">
        <v>1800</v>
      </c>
      <c r="F60">
        <v>2300</v>
      </c>
      <c r="G60">
        <v>2800</v>
      </c>
      <c r="H60">
        <v>3300</v>
      </c>
      <c r="N60" t="s">
        <v>34</v>
      </c>
      <c r="O60" t="s">
        <v>35</v>
      </c>
      <c r="P60" t="s">
        <v>36</v>
      </c>
      <c r="Q60" t="s">
        <v>37</v>
      </c>
      <c r="R60" t="s">
        <v>38</v>
      </c>
    </row>
    <row r="61" spans="1:18" ht="14.4" x14ac:dyDescent="0.3">
      <c r="A61" t="s">
        <v>24</v>
      </c>
      <c r="B61">
        <v>75.530299999999997</v>
      </c>
      <c r="C61">
        <v>79.876800000000003</v>
      </c>
      <c r="D61">
        <v>87.137500000000003</v>
      </c>
      <c r="E61">
        <v>92.111199999999997</v>
      </c>
      <c r="F61">
        <v>95.958100000000002</v>
      </c>
      <c r="G61">
        <v>105.837</v>
      </c>
      <c r="H61">
        <v>99.618899999999996</v>
      </c>
      <c r="M61" t="s">
        <v>24</v>
      </c>
      <c r="N61" s="1">
        <v>2.7016999999999999E-5</v>
      </c>
      <c r="O61">
        <v>-3836350</v>
      </c>
      <c r="P61" s="1">
        <v>5.3486499999999997E-5</v>
      </c>
      <c r="Q61" s="1">
        <v>1.1164E-6</v>
      </c>
      <c r="R61">
        <v>105.837</v>
      </c>
    </row>
    <row r="62" spans="1:18" x14ac:dyDescent="0.3">
      <c r="A62" t="s">
        <v>25</v>
      </c>
      <c r="B62">
        <v>75.480400000000003</v>
      </c>
      <c r="C62">
        <v>79.646799999999999</v>
      </c>
      <c r="D62">
        <v>82.5244</v>
      </c>
      <c r="E62">
        <v>83.352800000000002</v>
      </c>
      <c r="F62">
        <v>101.101</v>
      </c>
      <c r="G62">
        <v>113.315</v>
      </c>
      <c r="H62">
        <v>102.19799999999999</v>
      </c>
      <c r="M62" t="s">
        <v>25</v>
      </c>
      <c r="N62" s="1">
        <v>2.7019400000000001E-5</v>
      </c>
      <c r="O62">
        <v>-3835550</v>
      </c>
      <c r="P62" s="1">
        <v>5.4387E-5</v>
      </c>
      <c r="Q62" s="1">
        <v>1.0684E-6</v>
      </c>
      <c r="R62">
        <v>113.315</v>
      </c>
    </row>
    <row r="63" spans="1:18" x14ac:dyDescent="0.3">
      <c r="A63" t="s">
        <v>26</v>
      </c>
      <c r="B63">
        <v>75.317700000000002</v>
      </c>
      <c r="C63">
        <v>76.656400000000005</v>
      </c>
      <c r="D63">
        <v>79.443899999999999</v>
      </c>
      <c r="E63">
        <v>82.495500000000007</v>
      </c>
      <c r="F63">
        <v>103.371</v>
      </c>
      <c r="G63">
        <v>99.543099999999995</v>
      </c>
      <c r="H63">
        <v>113.675</v>
      </c>
      <c r="M63" t="s">
        <v>26</v>
      </c>
      <c r="N63" s="1">
        <v>2.7015000000000001E-5</v>
      </c>
      <c r="O63" s="1">
        <v>-3835720</v>
      </c>
      <c r="P63" s="1">
        <v>4.2107699999999997E-5</v>
      </c>
      <c r="Q63" s="1">
        <v>5.4082199999999999E-6</v>
      </c>
      <c r="R63">
        <v>99.543099999999995</v>
      </c>
    </row>
    <row r="64" spans="1:18" x14ac:dyDescent="0.3">
      <c r="A64" t="s">
        <v>27</v>
      </c>
      <c r="B64">
        <v>75.307299999999998</v>
      </c>
      <c r="C64">
        <v>75.150999999999996</v>
      </c>
      <c r="D64">
        <v>78.528999999999996</v>
      </c>
      <c r="E64">
        <v>82.102900000000005</v>
      </c>
      <c r="F64">
        <v>92.529899999999998</v>
      </c>
      <c r="G64">
        <v>107.07299999999999</v>
      </c>
      <c r="H64">
        <v>113.273</v>
      </c>
      <c r="M64" t="s">
        <v>27</v>
      </c>
      <c r="N64" s="1">
        <v>2.70236E-5</v>
      </c>
      <c r="O64">
        <v>-3835350</v>
      </c>
      <c r="P64" s="1">
        <v>4.6085499999999998E-5</v>
      </c>
      <c r="Q64" s="1">
        <v>2.49315E-6</v>
      </c>
      <c r="R64">
        <v>107.07299999999999</v>
      </c>
    </row>
    <row r="65" spans="1:18" x14ac:dyDescent="0.3">
      <c r="A65" t="s">
        <v>28</v>
      </c>
      <c r="B65">
        <v>74.546199999999999</v>
      </c>
      <c r="C65">
        <v>77.976500000000001</v>
      </c>
      <c r="D65">
        <v>81.772099999999995</v>
      </c>
      <c r="E65">
        <v>87.037999999999997</v>
      </c>
      <c r="F65">
        <v>95.112899999999996</v>
      </c>
      <c r="G65">
        <v>96.984399999999994</v>
      </c>
      <c r="H65">
        <v>112.759</v>
      </c>
      <c r="M65" t="s">
        <v>28</v>
      </c>
      <c r="N65" s="1">
        <v>2.7005999999999999E-5</v>
      </c>
      <c r="O65">
        <v>-3836300</v>
      </c>
      <c r="P65" s="1">
        <v>4.4693800000000002E-5</v>
      </c>
      <c r="Q65" s="1">
        <v>2.5248700000000002E-6</v>
      </c>
      <c r="R65">
        <v>96.984399999999994</v>
      </c>
    </row>
    <row r="66" spans="1:18" x14ac:dyDescent="0.3">
      <c r="A66" t="s">
        <v>29</v>
      </c>
      <c r="B66">
        <v>78.382999999999996</v>
      </c>
      <c r="C66">
        <v>82.897300000000001</v>
      </c>
      <c r="D66">
        <v>80.523799999999994</v>
      </c>
      <c r="E66">
        <v>86.951099999999997</v>
      </c>
      <c r="F66">
        <v>102.66800000000001</v>
      </c>
      <c r="G66">
        <v>110.871</v>
      </c>
      <c r="H66">
        <v>105.164</v>
      </c>
      <c r="M66" t="s">
        <v>29</v>
      </c>
      <c r="N66" s="1">
        <v>2.7011700000000001E-5</v>
      </c>
      <c r="O66" s="1">
        <v>-3836580</v>
      </c>
      <c r="P66" s="1">
        <v>4.7652499999999998E-5</v>
      </c>
      <c r="Q66" s="1">
        <v>3.72333E-6</v>
      </c>
      <c r="R66">
        <v>110.871</v>
      </c>
    </row>
    <row r="67" spans="1:18" x14ac:dyDescent="0.3">
      <c r="A67" t="s">
        <v>30</v>
      </c>
      <c r="B67">
        <v>76.405199999999994</v>
      </c>
      <c r="C67">
        <v>78.754199999999997</v>
      </c>
      <c r="D67">
        <v>82.777299999999997</v>
      </c>
      <c r="E67">
        <v>88.849400000000003</v>
      </c>
      <c r="F67">
        <v>90.853800000000007</v>
      </c>
      <c r="G67">
        <v>96.243499999999997</v>
      </c>
      <c r="H67">
        <v>100.58799999999999</v>
      </c>
      <c r="M67" t="s">
        <v>30</v>
      </c>
      <c r="N67" s="1">
        <v>2.7020199999999999E-5</v>
      </c>
      <c r="O67" s="1">
        <v>-3836130</v>
      </c>
      <c r="P67" s="1">
        <v>4.4539700000000003E-5</v>
      </c>
      <c r="Q67" s="1">
        <v>6.9109500000000003E-6</v>
      </c>
      <c r="R67">
        <v>96.243499999999997</v>
      </c>
    </row>
    <row r="68" spans="1:18" x14ac:dyDescent="0.3">
      <c r="A68" t="s">
        <v>46</v>
      </c>
      <c r="B68">
        <v>74.878399999999999</v>
      </c>
      <c r="C68">
        <v>78.3369</v>
      </c>
      <c r="D68">
        <v>80.278700000000001</v>
      </c>
      <c r="E68">
        <v>83.441900000000004</v>
      </c>
      <c r="F68">
        <v>116.708</v>
      </c>
      <c r="G68">
        <v>97.380600000000001</v>
      </c>
      <c r="H68">
        <v>105.961</v>
      </c>
      <c r="M68" t="s">
        <v>46</v>
      </c>
      <c r="N68" s="1">
        <v>2.7016799999999999E-5</v>
      </c>
      <c r="O68" s="1">
        <v>-3836520</v>
      </c>
      <c r="P68" s="1">
        <v>4.2260299999999999E-5</v>
      </c>
      <c r="Q68" s="1">
        <v>5.2227500000000001E-6</v>
      </c>
      <c r="R68">
        <v>97.380600000000001</v>
      </c>
    </row>
    <row r="69" spans="1:18" x14ac:dyDescent="0.3">
      <c r="A69" t="s">
        <v>31</v>
      </c>
      <c r="B69" s="1">
        <f>AVERAGE(B61:B68)</f>
        <v>75.731062500000007</v>
      </c>
      <c r="C69" s="1">
        <f t="shared" ref="C69" si="12">AVERAGE(C61:C68)</f>
        <v>78.661987499999995</v>
      </c>
      <c r="D69" s="1">
        <f t="shared" ref="D69" si="13">AVERAGE(D61:D68)</f>
        <v>81.623337499999991</v>
      </c>
      <c r="E69" s="1">
        <f t="shared" ref="E69" si="14">AVERAGE(E61:E68)</f>
        <v>85.792850000000016</v>
      </c>
      <c r="F69" s="1">
        <f t="shared" ref="F69" si="15">AVERAGE(F61:F68)</f>
        <v>99.787837499999995</v>
      </c>
      <c r="G69" s="1">
        <f t="shared" ref="G69" si="16">AVERAGE(G61:G68)</f>
        <v>103.40594999999999</v>
      </c>
      <c r="H69" s="1">
        <f t="shared" ref="H69" si="17">AVERAGE(H61:H68)</f>
        <v>106.6546125</v>
      </c>
    </row>
    <row r="70" spans="1:18" x14ac:dyDescent="0.3">
      <c r="A70" t="s">
        <v>32</v>
      </c>
      <c r="B70">
        <f>STDEV(B61:B68)</f>
        <v>1.1995086398039332</v>
      </c>
      <c r="C70">
        <f t="shared" ref="C70:H70" si="18">STDEV(C61:C68)</f>
        <v>2.3088955191590763</v>
      </c>
      <c r="D70">
        <f t="shared" si="18"/>
        <v>2.670301388520727</v>
      </c>
      <c r="E70">
        <f t="shared" si="18"/>
        <v>3.5481392334574435</v>
      </c>
      <c r="F70">
        <f t="shared" si="18"/>
        <v>8.264963028685349</v>
      </c>
      <c r="G70">
        <f t="shared" si="18"/>
        <v>6.7298583126668738</v>
      </c>
      <c r="H70">
        <f t="shared" si="18"/>
        <v>5.8459008472207028</v>
      </c>
      <c r="O70" t="s">
        <v>45</v>
      </c>
    </row>
    <row r="71" spans="1:18" x14ac:dyDescent="0.3">
      <c r="A71" t="s">
        <v>33</v>
      </c>
      <c r="B71">
        <f>2.5*B70/SQRT(8)</f>
        <v>1.0602258666215163</v>
      </c>
      <c r="C71">
        <f t="shared" ref="C71" si="19">2.5*C70/SQRT(8)</f>
        <v>2.0407945983107711</v>
      </c>
      <c r="D71">
        <f t="shared" ref="D71" si="20">2.5*D70/SQRT(8)</f>
        <v>2.3602352745435744</v>
      </c>
      <c r="E71">
        <f t="shared" ref="E71" si="21">2.5*E70/SQRT(8)</f>
        <v>3.136141640714746</v>
      </c>
      <c r="F71">
        <f t="shared" ref="F71" si="22">2.5*F70/SQRT(8)</f>
        <v>7.3052642547993951</v>
      </c>
      <c r="G71">
        <f t="shared" ref="G71" si="23">2.5*G70/SQRT(8)</f>
        <v>5.9484105616392542</v>
      </c>
      <c r="H71">
        <f t="shared" ref="H71" si="24">2.5*H70/SQRT(8)</f>
        <v>5.1670951640174279</v>
      </c>
      <c r="N71" t="s">
        <v>34</v>
      </c>
      <c r="O71" t="s">
        <v>35</v>
      </c>
      <c r="P71" t="s">
        <v>36</v>
      </c>
      <c r="Q71" t="s">
        <v>37</v>
      </c>
      <c r="R71" t="s">
        <v>38</v>
      </c>
    </row>
    <row r="72" spans="1:18" x14ac:dyDescent="0.3">
      <c r="M72" t="s">
        <v>24</v>
      </c>
      <c r="N72" s="1">
        <v>2.7743099999999999E-5</v>
      </c>
      <c r="O72" s="1">
        <v>-3800370</v>
      </c>
      <c r="P72" s="1">
        <v>5.01473E-5</v>
      </c>
      <c r="Q72" s="1">
        <v>1.2289199999999999E-6</v>
      </c>
      <c r="R72">
        <v>99.618899999999996</v>
      </c>
    </row>
    <row r="73" spans="1:18" x14ac:dyDescent="0.3">
      <c r="M73" t="s">
        <v>25</v>
      </c>
      <c r="N73" s="1">
        <v>2.7747699999999999E-5</v>
      </c>
      <c r="O73" s="1">
        <v>-3801020</v>
      </c>
      <c r="P73" s="1">
        <v>5.4241299999999999E-5</v>
      </c>
      <c r="Q73" s="1">
        <v>1.38453E-6</v>
      </c>
      <c r="R73">
        <v>102.19799999999999</v>
      </c>
    </row>
    <row r="74" spans="1:18" x14ac:dyDescent="0.3">
      <c r="B74">
        <f>AVERAGE(B71:H71)</f>
        <v>3.8597381943780982</v>
      </c>
      <c r="M74" t="s">
        <v>26</v>
      </c>
      <c r="N74" s="1">
        <v>2.7786199999999998E-5</v>
      </c>
      <c r="O74" s="1">
        <v>-3799180</v>
      </c>
      <c r="P74" s="1">
        <v>6.6427200000000007E-5</v>
      </c>
      <c r="Q74" s="1">
        <v>1.4748799999999999E-6</v>
      </c>
      <c r="R74">
        <v>113.675</v>
      </c>
    </row>
    <row r="75" spans="1:18" x14ac:dyDescent="0.3">
      <c r="M75" t="s">
        <v>27</v>
      </c>
      <c r="N75" s="1">
        <v>2.7799800000000001E-5</v>
      </c>
      <c r="O75">
        <v>-3799500</v>
      </c>
      <c r="P75" s="1">
        <v>5.9062699999999999E-5</v>
      </c>
      <c r="Q75" s="1">
        <v>1.3213500000000001E-6</v>
      </c>
      <c r="R75">
        <v>113.273</v>
      </c>
    </row>
    <row r="76" spans="1:18" x14ac:dyDescent="0.3">
      <c r="M76" t="s">
        <v>28</v>
      </c>
      <c r="N76" s="1">
        <v>2.7767300000000001E-5</v>
      </c>
      <c r="O76" s="1">
        <v>-3799780</v>
      </c>
      <c r="P76" s="1">
        <v>6.6104200000000003E-5</v>
      </c>
      <c r="Q76" s="1">
        <v>1.4365299999999999E-6</v>
      </c>
      <c r="R76">
        <v>112.759</v>
      </c>
    </row>
    <row r="77" spans="1:18" x14ac:dyDescent="0.3">
      <c r="M77" t="s">
        <v>29</v>
      </c>
      <c r="N77" s="1">
        <v>2.77591E-5</v>
      </c>
      <c r="O77">
        <v>-3799700</v>
      </c>
      <c r="P77" s="1">
        <v>5.2002800000000003E-5</v>
      </c>
      <c r="Q77" s="1">
        <v>1.26052E-6</v>
      </c>
      <c r="R77">
        <v>105.164</v>
      </c>
    </row>
    <row r="78" spans="1:18" x14ac:dyDescent="0.3">
      <c r="M78" t="s">
        <v>30</v>
      </c>
      <c r="N78" s="1">
        <v>2.7746399999999999E-5</v>
      </c>
      <c r="O78" s="1">
        <v>-3800730</v>
      </c>
      <c r="P78" s="1">
        <v>4.9771500000000003E-5</v>
      </c>
      <c r="Q78" s="1">
        <v>1.25937E-6</v>
      </c>
      <c r="R78">
        <v>100.58799999999999</v>
      </c>
    </row>
    <row r="79" spans="1:18" x14ac:dyDescent="0.3">
      <c r="M79" t="s">
        <v>46</v>
      </c>
      <c r="N79" s="1">
        <v>2.7767699999999998E-5</v>
      </c>
      <c r="O79">
        <v>-3799500</v>
      </c>
      <c r="P79" s="1">
        <v>4.7958499999999998E-5</v>
      </c>
      <c r="Q79" s="1">
        <v>1.1952199999999999E-6</v>
      </c>
      <c r="R79">
        <v>105.961</v>
      </c>
    </row>
    <row r="80" spans="1:18" x14ac:dyDescent="0.3">
      <c r="D80" s="6" t="s">
        <v>5</v>
      </c>
    </row>
    <row r="81" spans="1:8" x14ac:dyDescent="0.3">
      <c r="B81">
        <v>300</v>
      </c>
      <c r="C81">
        <v>800</v>
      </c>
      <c r="D81">
        <v>1300</v>
      </c>
      <c r="E81">
        <v>1800</v>
      </c>
      <c r="F81">
        <v>2300</v>
      </c>
      <c r="G81">
        <v>2800</v>
      </c>
      <c r="H81">
        <v>3300</v>
      </c>
    </row>
    <row r="82" spans="1:8" x14ac:dyDescent="0.3">
      <c r="A82" t="s">
        <v>24</v>
      </c>
      <c r="B82" s="1">
        <v>4.7628000000000004E-6</v>
      </c>
      <c r="C82" s="1">
        <v>5.3632200000000003E-6</v>
      </c>
      <c r="D82" s="1">
        <v>6.23767E-6</v>
      </c>
      <c r="E82" s="1">
        <v>7.3275499999999998E-6</v>
      </c>
      <c r="F82" s="1">
        <v>8.8379500000000007E-6</v>
      </c>
      <c r="G82" s="1">
        <v>1.1164E-6</v>
      </c>
      <c r="H82" s="1">
        <v>1.2289199999999999E-6</v>
      </c>
    </row>
    <row r="83" spans="1:8" x14ac:dyDescent="0.3">
      <c r="A83" t="s">
        <v>25</v>
      </c>
      <c r="B83" s="1">
        <v>4.8197300000000002E-6</v>
      </c>
      <c r="C83" s="1">
        <v>5.4071000000000003E-6</v>
      </c>
      <c r="D83" s="1">
        <v>6.2595699999999998E-6</v>
      </c>
      <c r="E83" s="1">
        <v>7.3012800000000002E-6</v>
      </c>
      <c r="F83" s="1">
        <v>9.2043200000000007E-6</v>
      </c>
      <c r="G83" s="1">
        <v>1.0684E-6</v>
      </c>
      <c r="H83" s="1">
        <v>1.38453E-6</v>
      </c>
    </row>
    <row r="84" spans="1:8" x14ac:dyDescent="0.3">
      <c r="A84" t="s">
        <v>26</v>
      </c>
      <c r="B84" s="1">
        <v>4.8050700000000004E-6</v>
      </c>
      <c r="C84" s="1">
        <v>5.3359799999999997E-6</v>
      </c>
      <c r="D84" s="1">
        <v>6.2383500000000002E-6</v>
      </c>
      <c r="E84" s="1">
        <v>7.4413199999999999E-6</v>
      </c>
      <c r="F84" s="1">
        <v>6.7062999999999996E-6</v>
      </c>
      <c r="G84" s="1">
        <v>5.4082199999999999E-6</v>
      </c>
      <c r="H84" s="1">
        <v>1.4748799999999999E-6</v>
      </c>
    </row>
    <row r="85" spans="1:8" x14ac:dyDescent="0.3">
      <c r="A85" t="s">
        <v>27</v>
      </c>
      <c r="B85" s="1">
        <v>4.79068E-6</v>
      </c>
      <c r="C85" s="1">
        <v>5.3934800000000004E-6</v>
      </c>
      <c r="D85" s="1">
        <v>6.1465000000000004E-6</v>
      </c>
      <c r="E85" s="1">
        <v>7.1267199999999996E-6</v>
      </c>
      <c r="F85" s="1">
        <v>8.9722500000000004E-6</v>
      </c>
      <c r="G85" s="1">
        <v>2.49315E-6</v>
      </c>
      <c r="H85" s="1">
        <v>1.3213500000000001E-6</v>
      </c>
    </row>
    <row r="86" spans="1:8" x14ac:dyDescent="0.3">
      <c r="A86" t="s">
        <v>28</v>
      </c>
      <c r="B86" s="1">
        <v>4.7473000000000003E-6</v>
      </c>
      <c r="C86" s="1">
        <v>5.3295999999999998E-6</v>
      </c>
      <c r="D86" s="1">
        <v>6.2656499999999999E-6</v>
      </c>
      <c r="E86" s="1">
        <v>7.2539000000000001E-6</v>
      </c>
      <c r="F86" s="1">
        <v>8.9354200000000006E-6</v>
      </c>
      <c r="G86" s="1">
        <v>2.5248700000000002E-6</v>
      </c>
      <c r="H86" s="1">
        <v>1.4365299999999999E-6</v>
      </c>
    </row>
    <row r="87" spans="1:8" x14ac:dyDescent="0.3">
      <c r="A87" t="s">
        <v>29</v>
      </c>
      <c r="B87" s="1">
        <v>4.8602200000000002E-6</v>
      </c>
      <c r="C87" s="1">
        <v>5.4582300000000001E-6</v>
      </c>
      <c r="D87" s="1">
        <v>6.2806999999999999E-6</v>
      </c>
      <c r="E87" s="1">
        <v>7.5214200000000002E-6</v>
      </c>
      <c r="F87" s="1">
        <v>9.2034500000000008E-6</v>
      </c>
      <c r="G87" s="1">
        <v>3.72333E-6</v>
      </c>
      <c r="H87" s="1">
        <v>1.26052E-6</v>
      </c>
    </row>
    <row r="88" spans="1:8" x14ac:dyDescent="0.3">
      <c r="A88" t="s">
        <v>30</v>
      </c>
      <c r="B88" s="1">
        <v>4.7845700000000003E-6</v>
      </c>
      <c r="C88" s="1">
        <v>5.2991200000000004E-6</v>
      </c>
      <c r="D88" s="1">
        <v>6.12642E-6</v>
      </c>
      <c r="E88" s="1">
        <v>7.7138200000000003E-6</v>
      </c>
      <c r="F88" s="1">
        <v>8.6060700000000001E-6</v>
      </c>
      <c r="G88" s="1">
        <v>6.9109500000000003E-6</v>
      </c>
      <c r="H88" s="1">
        <v>1.25937E-6</v>
      </c>
    </row>
    <row r="89" spans="1:8" x14ac:dyDescent="0.3">
      <c r="A89" t="s">
        <v>46</v>
      </c>
      <c r="B89" s="1">
        <v>4.8042300000000001E-6</v>
      </c>
      <c r="C89" s="1">
        <v>5.4475300000000003E-6</v>
      </c>
      <c r="D89" s="1">
        <v>6.1184700000000004E-6</v>
      </c>
      <c r="E89" s="1">
        <v>7.2967199999999997E-6</v>
      </c>
      <c r="F89" s="1">
        <v>9.5916300000000002E-6</v>
      </c>
      <c r="G89" s="1">
        <v>5.2227500000000001E-6</v>
      </c>
      <c r="H89" s="1">
        <v>1.1952199999999999E-6</v>
      </c>
    </row>
    <row r="90" spans="1:8" x14ac:dyDescent="0.3">
      <c r="A90" t="s">
        <v>31</v>
      </c>
      <c r="B90" s="1">
        <f>AVERAGE(B82:B89)</f>
        <v>4.7968250000000004E-6</v>
      </c>
      <c r="C90" s="1">
        <f t="shared" ref="C90" si="25">AVERAGE(C82:C89)</f>
        <v>5.3792824999999999E-6</v>
      </c>
      <c r="D90" s="1">
        <f t="shared" ref="D90" si="26">AVERAGE(D82:D89)</f>
        <v>6.2091662500000008E-6</v>
      </c>
      <c r="E90" s="1">
        <f t="shared" ref="E90" si="27">AVERAGE(E82:E89)</f>
        <v>7.3728412500000003E-6</v>
      </c>
      <c r="F90" s="1">
        <f t="shared" ref="F90" si="28">AVERAGE(F82:F89)</f>
        <v>8.7571737499999996E-6</v>
      </c>
      <c r="G90" s="1">
        <f t="shared" ref="G90" si="29">AVERAGE(G82:G89)</f>
        <v>3.5585087500000001E-6</v>
      </c>
      <c r="H90" s="1">
        <f t="shared" ref="H90" si="30">AVERAGE(H82:H89)</f>
        <v>1.320165E-6</v>
      </c>
    </row>
    <row r="91" spans="1:8" x14ac:dyDescent="0.3">
      <c r="A91" t="s">
        <v>32</v>
      </c>
      <c r="B91">
        <f>STDEV(B82:B89)</f>
        <v>3.4774274974469232E-8</v>
      </c>
      <c r="C91">
        <f t="shared" ref="C91:H91" si="31">STDEV(C82:C89)</f>
        <v>5.7188034400313488E-8</v>
      </c>
      <c r="D91">
        <f t="shared" si="31"/>
        <v>6.7094810303352322E-8</v>
      </c>
      <c r="E91">
        <f t="shared" si="31"/>
        <v>1.8154926025245698E-7</v>
      </c>
      <c r="F91">
        <f t="shared" si="31"/>
        <v>8.7903269048487159E-7</v>
      </c>
      <c r="G91">
        <f t="shared" si="31"/>
        <v>2.1322387326499114E-6</v>
      </c>
      <c r="H91">
        <f t="shared" si="31"/>
        <v>1.0198897909648305E-7</v>
      </c>
    </row>
    <row r="92" spans="1:8" x14ac:dyDescent="0.3">
      <c r="A92" t="s">
        <v>33</v>
      </c>
      <c r="B92">
        <f>2.5*B91/SQRT(8)</f>
        <v>3.0736407056616065E-8</v>
      </c>
      <c r="C92">
        <f t="shared" ref="C92" si="32">2.5*C91/SQRT(8)</f>
        <v>5.0547558658989027E-8</v>
      </c>
      <c r="D92">
        <f t="shared" ref="D92" si="33">2.5*D91/SQRT(8)</f>
        <v>5.9303994184906827E-8</v>
      </c>
      <c r="E92">
        <f t="shared" ref="E92" si="34">2.5*E91/SQRT(8)</f>
        <v>1.6046839130489207E-7</v>
      </c>
      <c r="F92">
        <f t="shared" ref="F92" si="35">2.5*F91/SQRT(8)</f>
        <v>7.7696247040813536E-7</v>
      </c>
      <c r="G92">
        <f t="shared" ref="G92" si="36">2.5*G91/SQRT(8)</f>
        <v>1.8846505837067028E-6</v>
      </c>
      <c r="H92">
        <f t="shared" ref="H92" si="37">2.5*H91/SQRT(8)</f>
        <v>9.0146373406770257E-8</v>
      </c>
    </row>
    <row r="94" spans="1:8" x14ac:dyDescent="0.3">
      <c r="A94" s="6" t="s">
        <v>18</v>
      </c>
      <c r="B94" s="1">
        <f>1/B90</f>
        <v>208471.2283645953</v>
      </c>
      <c r="C94" s="1">
        <f t="shared" ref="C94:H94" si="38">1/C90</f>
        <v>185898.39815997766</v>
      </c>
      <c r="D94" s="1">
        <f t="shared" si="38"/>
        <v>161052.21856477106</v>
      </c>
      <c r="E94" s="1">
        <f t="shared" si="38"/>
        <v>135632.92170437006</v>
      </c>
      <c r="F94" s="1">
        <f t="shared" si="38"/>
        <v>114192.09308254276</v>
      </c>
      <c r="G94" s="1">
        <f t="shared" si="38"/>
        <v>281016.59157083707</v>
      </c>
      <c r="H94" s="1">
        <f t="shared" si="38"/>
        <v>757481.07244170236</v>
      </c>
    </row>
    <row r="95" spans="1:8" x14ac:dyDescent="0.3">
      <c r="A95" t="s">
        <v>59</v>
      </c>
      <c r="B95" s="1">
        <v>3.07364E-8</v>
      </c>
      <c r="C95" s="1">
        <v>5.0547999999999997E-8</v>
      </c>
      <c r="D95" s="1">
        <v>5.9304E-8</v>
      </c>
      <c r="E95" s="1">
        <v>1.6047000000000001E-7</v>
      </c>
      <c r="F95" s="1">
        <v>7.7695999999999999E-7</v>
      </c>
      <c r="G95" s="1">
        <v>1.8846999999999999E-6</v>
      </c>
      <c r="H95" s="1">
        <v>9.0146000000000005E-8</v>
      </c>
    </row>
    <row r="97" spans="2:8" x14ac:dyDescent="0.3">
      <c r="B97" s="1">
        <f>(B95/B90)/B94</f>
        <v>3.07364E-8</v>
      </c>
      <c r="C97" s="1">
        <f t="shared" ref="C97:H97" si="39">(C95/C90)/C94</f>
        <v>5.0547999999999997E-8</v>
      </c>
      <c r="D97" s="1">
        <f t="shared" si="39"/>
        <v>5.9304E-8</v>
      </c>
      <c r="E97" s="1">
        <f t="shared" si="39"/>
        <v>1.6047000000000003E-7</v>
      </c>
      <c r="F97" s="1">
        <f t="shared" si="39"/>
        <v>7.7695999999999988E-7</v>
      </c>
      <c r="G97" s="1">
        <f t="shared" si="39"/>
        <v>1.8846999999999997E-6</v>
      </c>
      <c r="H97" s="1">
        <f t="shared" si="39"/>
        <v>9.0146000000000005E-8</v>
      </c>
    </row>
    <row r="99" spans="2:8" x14ac:dyDescent="0.3">
      <c r="B99" s="1">
        <f>AVERAGE(B95:H95)</f>
        <v>4.3612348571428574E-7</v>
      </c>
    </row>
    <row r="101" spans="2:8" x14ac:dyDescent="0.3">
      <c r="B101" s="1"/>
      <c r="C101" s="1"/>
      <c r="D101" s="1"/>
      <c r="E101" s="1"/>
      <c r="F101" s="1"/>
      <c r="G101" s="1"/>
      <c r="H101" s="1"/>
    </row>
    <row r="102" spans="2:8" x14ac:dyDescent="0.3">
      <c r="B102" s="1"/>
      <c r="C102" s="1"/>
      <c r="D102" s="1"/>
      <c r="E102" s="1"/>
      <c r="F102" s="1"/>
      <c r="G102" s="1"/>
      <c r="H102" s="1"/>
    </row>
    <row r="103" spans="2:8" x14ac:dyDescent="0.3">
      <c r="B103" s="1"/>
      <c r="C103" s="1"/>
      <c r="D103" s="1"/>
      <c r="E103" s="1"/>
      <c r="F103" s="1"/>
      <c r="G103" s="1"/>
      <c r="H103" s="1"/>
    </row>
    <row r="104" spans="2:8" x14ac:dyDescent="0.3">
      <c r="B104" s="1"/>
      <c r="C104" s="1"/>
      <c r="D104" s="1"/>
      <c r="E104" s="1"/>
      <c r="F104" s="1"/>
      <c r="G104" s="1"/>
      <c r="H104" s="1"/>
    </row>
    <row r="105" spans="2:8" x14ac:dyDescent="0.3">
      <c r="B105" s="1"/>
      <c r="C105" s="1"/>
      <c r="D105" s="1"/>
      <c r="E105" s="1"/>
      <c r="F105" s="1"/>
      <c r="G105" s="1"/>
      <c r="H105" s="1"/>
    </row>
    <row r="106" spans="2:8" x14ac:dyDescent="0.3">
      <c r="B106" s="1"/>
      <c r="C106" s="1"/>
      <c r="D106" s="1"/>
      <c r="E106" s="1"/>
      <c r="F106" s="1"/>
      <c r="G106" s="1"/>
      <c r="H106" s="1"/>
    </row>
    <row r="107" spans="2:8" x14ac:dyDescent="0.3">
      <c r="B107" s="1"/>
      <c r="C107" s="1"/>
      <c r="D107" s="1"/>
      <c r="E107" s="1"/>
      <c r="F107" s="1"/>
      <c r="G107" s="1"/>
      <c r="H107" s="1"/>
    </row>
    <row r="108" spans="2:8" x14ac:dyDescent="0.3">
      <c r="B108" s="1"/>
      <c r="C108" s="1"/>
      <c r="D108" s="1"/>
      <c r="E108" s="1"/>
      <c r="F108" s="1"/>
      <c r="G108" s="1"/>
      <c r="H108" s="1"/>
    </row>
    <row r="109" spans="2:8" x14ac:dyDescent="0.3">
      <c r="B109" s="1"/>
      <c r="C109" s="1"/>
      <c r="D109" s="1"/>
      <c r="E109" s="1"/>
      <c r="F109" s="1"/>
      <c r="G109" s="1"/>
      <c r="H109" s="1"/>
    </row>
  </sheetData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Feuil2!$C99</xm:f>
              <xm:sqref>C99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K22" sqref="K22"/>
    </sheetView>
  </sheetViews>
  <sheetFormatPr baseColWidth="10" defaultRowHeight="15.05" x14ac:dyDescent="0.3"/>
  <sheetData>
    <row r="3" spans="1:3" x14ac:dyDescent="0.3">
      <c r="B3" s="9" t="s">
        <v>63</v>
      </c>
      <c r="C3" s="9" t="s">
        <v>64</v>
      </c>
    </row>
    <row r="4" spans="1:3" x14ac:dyDescent="0.3">
      <c r="A4">
        <v>0</v>
      </c>
      <c r="B4">
        <v>27.3846153846</v>
      </c>
      <c r="C4">
        <v>24.7749797734628</v>
      </c>
    </row>
    <row r="5" spans="1:3" x14ac:dyDescent="0.3">
      <c r="A5">
        <v>1</v>
      </c>
      <c r="B5">
        <v>44.410256410300001</v>
      </c>
      <c r="C5">
        <v>40.297161542610603</v>
      </c>
    </row>
    <row r="6" spans="1:3" x14ac:dyDescent="0.3">
      <c r="A6">
        <v>2</v>
      </c>
      <c r="B6">
        <v>23.179487179500001</v>
      </c>
      <c r="C6">
        <v>26.117797105357798</v>
      </c>
    </row>
    <row r="7" spans="1:3" x14ac:dyDescent="0.3">
      <c r="A7">
        <v>3</v>
      </c>
      <c r="B7">
        <v>5.1282051282100003</v>
      </c>
      <c r="C7">
        <v>7.86559466019418</v>
      </c>
    </row>
    <row r="8" spans="1:3" x14ac:dyDescent="0.3">
      <c r="A8">
        <v>4</v>
      </c>
      <c r="C8">
        <v>0.94446691837468499</v>
      </c>
    </row>
    <row r="10" spans="1:3" x14ac:dyDescent="0.3">
      <c r="B10" s="9">
        <f>SUM(B4:B7)</f>
        <v>100.10256410261</v>
      </c>
      <c r="C10" s="9">
        <f>SUM(C4:C8)</f>
        <v>100.00000000000006</v>
      </c>
    </row>
    <row r="11" spans="1:3" x14ac:dyDescent="0.3">
      <c r="B11" s="9"/>
      <c r="C11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opLeftCell="C1" workbookViewId="0">
      <selection activeCell="J60" sqref="J60"/>
    </sheetView>
  </sheetViews>
  <sheetFormatPr baseColWidth="10" defaultRowHeight="15.05" x14ac:dyDescent="0.3"/>
  <sheetData>
    <row r="1" spans="1:17" x14ac:dyDescent="0.3">
      <c r="A1" s="6" t="s">
        <v>68</v>
      </c>
    </row>
    <row r="3" spans="1:17" ht="14.4" x14ac:dyDescent="0.3">
      <c r="N3" s="6" t="s">
        <v>39</v>
      </c>
    </row>
    <row r="4" spans="1:17" ht="14.4" x14ac:dyDescent="0.3">
      <c r="D4" s="6" t="s">
        <v>69</v>
      </c>
      <c r="M4" t="s">
        <v>34</v>
      </c>
      <c r="N4" t="s">
        <v>35</v>
      </c>
      <c r="O4" t="s">
        <v>36</v>
      </c>
      <c r="P4" t="s">
        <v>37</v>
      </c>
      <c r="Q4" t="s">
        <v>38</v>
      </c>
    </row>
    <row r="5" spans="1:17" ht="14.4" x14ac:dyDescent="0.3">
      <c r="B5">
        <v>300</v>
      </c>
      <c r="C5">
        <v>800</v>
      </c>
      <c r="D5">
        <v>1300</v>
      </c>
      <c r="E5">
        <v>1800</v>
      </c>
      <c r="F5">
        <v>2300</v>
      </c>
      <c r="G5">
        <v>2800</v>
      </c>
      <c r="H5">
        <v>3300</v>
      </c>
      <c r="L5" t="s">
        <v>24</v>
      </c>
      <c r="M5" s="1">
        <v>8.0462999999999995E-6</v>
      </c>
      <c r="N5" s="1">
        <v>-1327126.801</v>
      </c>
      <c r="O5" s="1">
        <v>2.826932263E-5</v>
      </c>
      <c r="P5" s="1">
        <v>4.7793E-12</v>
      </c>
      <c r="Q5" s="1">
        <v>24.91976408</v>
      </c>
    </row>
    <row r="6" spans="1:17" ht="14.4" x14ac:dyDescent="0.3">
      <c r="A6" t="s">
        <v>24</v>
      </c>
      <c r="B6" s="1">
        <v>8.0462999999999995E-6</v>
      </c>
      <c r="C6" s="1">
        <v>8.1728000000000008E-6</v>
      </c>
      <c r="D6" s="1">
        <v>8.3173999999999993E-6</v>
      </c>
      <c r="E6" s="1">
        <v>8.4886000000000003E-6</v>
      </c>
      <c r="F6" s="1">
        <v>8.7036000000000008E-6</v>
      </c>
      <c r="G6" s="1">
        <v>9.0044999999999999E-6</v>
      </c>
      <c r="H6" s="1">
        <v>9.2480000000000002E-6</v>
      </c>
      <c r="L6" t="s">
        <v>25</v>
      </c>
      <c r="M6" s="1">
        <v>8.0463999999999997E-6</v>
      </c>
      <c r="N6" s="1">
        <v>-1327122.273</v>
      </c>
      <c r="O6" s="1">
        <v>2.9540491569999998E-5</v>
      </c>
      <c r="P6" s="1">
        <v>4.8073999999999999E-12</v>
      </c>
      <c r="Q6" s="1">
        <v>25.707848729999998</v>
      </c>
    </row>
    <row r="7" spans="1:17" ht="14.4" x14ac:dyDescent="0.3">
      <c r="A7" t="s">
        <v>25</v>
      </c>
      <c r="B7" s="1">
        <v>8.0463999999999997E-6</v>
      </c>
      <c r="C7" s="1">
        <v>8.1733000000000002E-6</v>
      </c>
      <c r="D7" s="1">
        <v>8.3180999999999992E-6</v>
      </c>
      <c r="E7" s="1">
        <v>8.4895000000000006E-6</v>
      </c>
      <c r="F7" s="1">
        <v>8.7103000000000003E-6</v>
      </c>
      <c r="G7" s="1">
        <v>9.0066999999999997E-6</v>
      </c>
      <c r="H7" s="1">
        <v>9.2502E-6</v>
      </c>
      <c r="L7" t="s">
        <v>26</v>
      </c>
      <c r="M7" s="1">
        <v>8.0462999999999995E-6</v>
      </c>
      <c r="N7" s="1">
        <v>-1327124.3330000001</v>
      </c>
      <c r="O7" s="1">
        <v>2.9992012510000001E-5</v>
      </c>
      <c r="P7" s="1">
        <v>4.7871000000000001E-12</v>
      </c>
      <c r="Q7" s="1">
        <v>25.361638370000001</v>
      </c>
    </row>
    <row r="8" spans="1:17" ht="14.4" x14ac:dyDescent="0.3">
      <c r="A8" t="s">
        <v>26</v>
      </c>
      <c r="B8" s="1">
        <v>8.0462999999999995E-6</v>
      </c>
      <c r="C8" s="1">
        <v>8.1730999999999997E-6</v>
      </c>
      <c r="D8" s="1">
        <v>8.3185000000000001E-6</v>
      </c>
      <c r="E8" s="1">
        <v>8.4894000000000004E-6</v>
      </c>
      <c r="F8" s="1">
        <v>8.7089000000000006E-6</v>
      </c>
      <c r="G8" s="1">
        <v>9.0065999999999995E-6</v>
      </c>
      <c r="H8" s="1">
        <v>9.2555999999999999E-6</v>
      </c>
      <c r="L8" t="s">
        <v>27</v>
      </c>
      <c r="M8" s="1">
        <v>8.0462999999999995E-6</v>
      </c>
      <c r="N8" s="1">
        <v>-1327126.4140000001</v>
      </c>
      <c r="O8" s="1">
        <v>2.7159833940000001E-5</v>
      </c>
      <c r="P8" s="1">
        <v>4.7809000000000004E-12</v>
      </c>
      <c r="Q8" s="1">
        <v>25.361638370000001</v>
      </c>
    </row>
    <row r="9" spans="1:17" ht="14.4" x14ac:dyDescent="0.3">
      <c r="A9" t="s">
        <v>27</v>
      </c>
      <c r="B9" s="1">
        <v>8.0462999999999995E-6</v>
      </c>
      <c r="C9" s="1">
        <v>8.1729999999999995E-6</v>
      </c>
      <c r="D9" s="1">
        <v>8.3175999999999998E-6</v>
      </c>
      <c r="E9" s="1">
        <v>8.4883999999999999E-6</v>
      </c>
      <c r="F9" s="1">
        <v>8.7059000000000008E-6</v>
      </c>
      <c r="G9" s="1">
        <v>9.0061000000000001E-6</v>
      </c>
      <c r="H9" s="1">
        <v>9.2637000000000008E-6</v>
      </c>
      <c r="L9" t="s">
        <v>28</v>
      </c>
      <c r="M9" s="1">
        <v>8.0462999999999995E-6</v>
      </c>
      <c r="N9" s="1">
        <v>-1327127.808</v>
      </c>
      <c r="O9" s="1">
        <v>2.858716061E-5</v>
      </c>
      <c r="P9" s="1">
        <v>4.7711999999999997E-12</v>
      </c>
      <c r="Q9" s="1">
        <v>25.215564669999999</v>
      </c>
    </row>
    <row r="10" spans="1:17" ht="14.4" x14ac:dyDescent="0.3">
      <c r="A10" t="s">
        <v>28</v>
      </c>
      <c r="B10" s="1">
        <v>8.0462999999999995E-6</v>
      </c>
      <c r="C10" s="1">
        <v>8.1733000000000002E-6</v>
      </c>
      <c r="D10" s="1">
        <v>8.3181999999999994E-6</v>
      </c>
      <c r="E10" s="1">
        <v>8.4896000000000008E-6</v>
      </c>
      <c r="F10" s="1">
        <v>8.6943999999999993E-6</v>
      </c>
      <c r="G10" s="1">
        <v>9.0057999999999994E-6</v>
      </c>
      <c r="H10" s="1">
        <v>9.2528000000000006E-6</v>
      </c>
      <c r="L10" t="s">
        <v>29</v>
      </c>
      <c r="M10" s="1">
        <v>8.0462999999999995E-6</v>
      </c>
      <c r="N10" s="1">
        <v>-1327125.017</v>
      </c>
      <c r="O10" s="1">
        <v>3.1144448089999999E-5</v>
      </c>
      <c r="P10" s="1">
        <v>4.8369999999999997E-12</v>
      </c>
      <c r="Q10" s="1">
        <v>25.877831449999999</v>
      </c>
    </row>
    <row r="11" spans="1:17" ht="14.4" x14ac:dyDescent="0.3">
      <c r="A11" t="s">
        <v>29</v>
      </c>
      <c r="B11" s="1">
        <v>8.0462999999999995E-6</v>
      </c>
      <c r="C11" s="1">
        <v>8.1731999999999999E-6</v>
      </c>
      <c r="D11" s="1">
        <v>8.3177E-6</v>
      </c>
      <c r="E11" s="1">
        <v>8.4890999999999997E-6</v>
      </c>
      <c r="F11" s="1">
        <v>8.6944999999999995E-6</v>
      </c>
      <c r="G11" s="1">
        <v>9.0043999999999997E-6</v>
      </c>
      <c r="H11" s="1">
        <v>9.2534000000000002E-6</v>
      </c>
      <c r="L11" t="s">
        <v>30</v>
      </c>
      <c r="M11" s="1">
        <v>8.0461999999999993E-6</v>
      </c>
      <c r="N11" s="1">
        <v>-1327129.7409999999</v>
      </c>
      <c r="O11" s="1">
        <v>2.9915233190000001E-5</v>
      </c>
      <c r="P11" s="1">
        <v>4.7826000000000002E-12</v>
      </c>
      <c r="Q11" s="1">
        <v>25.514266190000001</v>
      </c>
    </row>
    <row r="12" spans="1:17" ht="14.4" x14ac:dyDescent="0.3">
      <c r="A12" t="s">
        <v>30</v>
      </c>
      <c r="B12" s="1">
        <v>8.0461999999999993E-6</v>
      </c>
      <c r="C12" s="1">
        <v>8.1731999999999999E-6</v>
      </c>
      <c r="D12" s="1">
        <v>8.3170000000000002E-6</v>
      </c>
      <c r="E12" s="1">
        <v>8.4878000000000003E-6</v>
      </c>
      <c r="F12" s="1">
        <v>8.6964000000000003E-6</v>
      </c>
      <c r="G12" s="1">
        <v>9.0041999999999993E-6</v>
      </c>
      <c r="H12" s="1">
        <v>9.2473000000000004E-6</v>
      </c>
      <c r="L12" t="s">
        <v>46</v>
      </c>
      <c r="M12" s="1">
        <v>8.0462999999999995E-6</v>
      </c>
      <c r="N12" s="1">
        <v>-1327127.5789999999</v>
      </c>
      <c r="O12" s="1">
        <v>3.0284762980000001E-5</v>
      </c>
      <c r="P12" s="1">
        <v>4.8038999999999998E-12</v>
      </c>
      <c r="Q12" s="1">
        <v>25.218324849999998</v>
      </c>
    </row>
    <row r="13" spans="1:17" ht="14.4" x14ac:dyDescent="0.3">
      <c r="A13" t="s">
        <v>46</v>
      </c>
      <c r="B13" s="1">
        <v>8.0462999999999995E-6</v>
      </c>
      <c r="C13" s="1">
        <v>8.1733000000000002E-6</v>
      </c>
      <c r="D13" s="1">
        <v>8.3181999999999994E-6</v>
      </c>
      <c r="E13" s="1">
        <v>8.4878000000000003E-6</v>
      </c>
      <c r="F13" s="1">
        <v>8.7049000000000003E-6</v>
      </c>
      <c r="G13" s="1">
        <v>9.0081999999999996E-6</v>
      </c>
      <c r="H13" s="1">
        <v>9.2582000000000006E-6</v>
      </c>
      <c r="M13" s="1"/>
      <c r="O13" s="1"/>
      <c r="P13" s="1"/>
    </row>
    <row r="14" spans="1:17" ht="14.4" x14ac:dyDescent="0.3">
      <c r="A14" t="s">
        <v>31</v>
      </c>
      <c r="B14" s="1">
        <f>AVERAGE(B6:B13)*3</f>
        <v>2.41389E-5</v>
      </c>
      <c r="C14" s="1">
        <f>AVERAGE(C6:C13)*3</f>
        <v>2.4519449999999998E-5</v>
      </c>
      <c r="D14" s="1">
        <f>AVERAGE(E6:E13)*3</f>
        <v>2.5466325000000002E-5</v>
      </c>
      <c r="E14" s="1">
        <f>AVERAGE(E6:E13)*3</f>
        <v>2.5466325000000002E-5</v>
      </c>
      <c r="F14" s="1">
        <f>AVERAGE(F6:F13)*3</f>
        <v>2.6107087500000002E-5</v>
      </c>
      <c r="G14" s="1">
        <f>AVERAGE(G6:G13)*3</f>
        <v>2.7017437499999996E-5</v>
      </c>
      <c r="H14" s="1">
        <f>AVERAGE(H6:H13)*3</f>
        <v>2.7760949999999997E-5</v>
      </c>
    </row>
    <row r="15" spans="1:17" ht="14.4" x14ac:dyDescent="0.3">
      <c r="A15" t="s">
        <v>32</v>
      </c>
      <c r="B15" s="1">
        <f>STDEV(B6:B13)*3</f>
        <v>1.6035674514780625E-10</v>
      </c>
      <c r="C15" s="1">
        <f>STDEV(C6:C13)*3</f>
        <v>5.3184315625648382E-10</v>
      </c>
      <c r="D15" s="1">
        <f>STDEV(E6:E13)*3</f>
        <v>2.2030822564246958E-9</v>
      </c>
      <c r="E15" s="1">
        <f>STDEV(E6:E13)*3</f>
        <v>2.2030822564246958E-9</v>
      </c>
      <c r="F15" s="1">
        <f>STDEV(F6:F13)*3</f>
        <v>1.9209330879996577E-8</v>
      </c>
      <c r="G15" s="1">
        <f>STDEV(G6:G13)*3</f>
        <v>4.167540384584502E-9</v>
      </c>
      <c r="H15" s="1">
        <f>STDEV(H6:H13)*3</f>
        <v>1.6448881855181823E-8</v>
      </c>
    </row>
    <row r="16" spans="1:17" ht="14.4" x14ac:dyDescent="0.3">
      <c r="A16" t="s">
        <v>33</v>
      </c>
      <c r="B16">
        <f>2.5*B15/SQRT(8)</f>
        <v>1.41736677378771E-10</v>
      </c>
      <c r="C16">
        <f t="shared" ref="C16:H16" si="0">2.5*C15/SQRT(8)</f>
        <v>4.7008737789577038E-10</v>
      </c>
      <c r="D16">
        <f>2.5*E15/SQRT(8)</f>
        <v>1.9472680037870783E-9</v>
      </c>
      <c r="E16">
        <f t="shared" si="0"/>
        <v>1.9472680037870783E-9</v>
      </c>
      <c r="F16">
        <f t="shared" si="0"/>
        <v>1.6978810159127161E-8</v>
      </c>
      <c r="G16">
        <f t="shared" si="0"/>
        <v>3.6836200835106171E-9</v>
      </c>
      <c r="H16">
        <f t="shared" si="0"/>
        <v>1.4538894878419281E-8</v>
      </c>
    </row>
    <row r="18" spans="1:17" ht="14.4" x14ac:dyDescent="0.3">
      <c r="A18" s="6" t="s">
        <v>49</v>
      </c>
      <c r="B18">
        <f>(1/6)*(( (2592*0.33333/6.02E+23)*B14)^(1/3))*10000000000</f>
        <v>5.433239852583017</v>
      </c>
      <c r="C18">
        <f t="shared" ref="C18:H18" si="1">(1/6)*(( (2592*0.33333/6.02E+23)*C14)^(1/3))*10000000000</f>
        <v>5.4616428073238135</v>
      </c>
      <c r="D18">
        <f>(1/6)*(( (2592*0.33333/6.02E+23)*E14)^(1/3))*10000000000</f>
        <v>5.531061381331364</v>
      </c>
      <c r="E18">
        <f t="shared" si="1"/>
        <v>5.531061381331364</v>
      </c>
      <c r="F18">
        <f t="shared" si="1"/>
        <v>5.5770669833516067</v>
      </c>
      <c r="G18">
        <f t="shared" si="1"/>
        <v>5.6411515970426782</v>
      </c>
      <c r="H18">
        <f t="shared" si="1"/>
        <v>5.6924316806018025</v>
      </c>
      <c r="N18" s="6" t="s">
        <v>40</v>
      </c>
    </row>
    <row r="19" spans="1:17" ht="14.4" x14ac:dyDescent="0.3">
      <c r="A19" s="10" t="s">
        <v>33</v>
      </c>
      <c r="B19" s="1">
        <f>(B18/3)*(B16/B14)</f>
        <v>1.063414052431332E-5</v>
      </c>
      <c r="C19" s="1">
        <f t="shared" ref="C19:H19" si="2">(C18/3)*(C16/C14)</f>
        <v>3.4903574458890743E-5</v>
      </c>
      <c r="D19" s="1">
        <f>(E18/3)*(E16/E14)</f>
        <v>1.4097648371393627E-4</v>
      </c>
      <c r="E19" s="1">
        <f t="shared" si="2"/>
        <v>1.4097648371393627E-4</v>
      </c>
      <c r="F19" s="1">
        <f t="shared" si="2"/>
        <v>1.2090198565818946E-3</v>
      </c>
      <c r="G19" s="1">
        <f t="shared" si="2"/>
        <v>2.5637589694920061E-4</v>
      </c>
      <c r="H19" s="1">
        <f t="shared" si="2"/>
        <v>9.9374199858498122E-4</v>
      </c>
      <c r="M19" t="s">
        <v>34</v>
      </c>
      <c r="N19" t="s">
        <v>35</v>
      </c>
      <c r="O19" t="s">
        <v>36</v>
      </c>
      <c r="P19" t="s">
        <v>37</v>
      </c>
      <c r="Q19" t="s">
        <v>38</v>
      </c>
    </row>
    <row r="20" spans="1:17" ht="14.4" x14ac:dyDescent="0.3">
      <c r="L20" t="s">
        <v>24</v>
      </c>
      <c r="M20" s="1">
        <v>8.1728000000000008E-6</v>
      </c>
      <c r="N20" s="1">
        <v>-1324654.3230000001</v>
      </c>
      <c r="O20" s="1">
        <v>3.4516879169999998E-5</v>
      </c>
      <c r="P20" s="1">
        <v>5.3969999999999997E-12</v>
      </c>
      <c r="Q20" s="1">
        <v>26.691245479999999</v>
      </c>
    </row>
    <row r="21" spans="1:17" ht="14.4" x14ac:dyDescent="0.3">
      <c r="L21" t="s">
        <v>25</v>
      </c>
      <c r="M21" s="1">
        <v>8.1733000000000002E-6</v>
      </c>
      <c r="N21" s="1">
        <v>-1324637.9850000001</v>
      </c>
      <c r="O21" s="1">
        <v>3.4344075760000001E-5</v>
      </c>
      <c r="P21" s="1">
        <v>5.4049999999999997E-12</v>
      </c>
      <c r="Q21" s="1">
        <v>26.70300924</v>
      </c>
    </row>
    <row r="22" spans="1:17" ht="14.4" x14ac:dyDescent="0.3">
      <c r="L22" t="s">
        <v>26</v>
      </c>
      <c r="M22" s="1">
        <v>8.1730999999999997E-6</v>
      </c>
      <c r="N22" s="1">
        <v>-1324649.0160000001</v>
      </c>
      <c r="O22" s="1">
        <v>3.2656099290000003E-5</v>
      </c>
      <c r="P22" s="1">
        <v>5.3608999999999999E-12</v>
      </c>
      <c r="Q22" s="1">
        <v>26.083522609999999</v>
      </c>
    </row>
    <row r="23" spans="1:17" ht="14.4" x14ac:dyDescent="0.3">
      <c r="D23" s="6" t="s">
        <v>47</v>
      </c>
      <c r="L23" t="s">
        <v>27</v>
      </c>
      <c r="M23" s="1">
        <v>8.1729999999999995E-6</v>
      </c>
      <c r="N23" s="1">
        <v>-1324645.6399999999</v>
      </c>
      <c r="O23" s="1">
        <v>3.207907371E-5</v>
      </c>
      <c r="P23" s="1">
        <v>5.4019999999999998E-12</v>
      </c>
      <c r="Q23" s="1">
        <v>25.656898290000001</v>
      </c>
    </row>
    <row r="24" spans="1:17" ht="14.4" x14ac:dyDescent="0.3">
      <c r="B24">
        <v>300</v>
      </c>
      <c r="C24">
        <v>800</v>
      </c>
      <c r="D24">
        <v>1300</v>
      </c>
      <c r="E24">
        <v>1800</v>
      </c>
      <c r="F24">
        <v>2300</v>
      </c>
      <c r="G24">
        <v>2800</v>
      </c>
      <c r="H24">
        <v>3300</v>
      </c>
      <c r="L24" t="s">
        <v>28</v>
      </c>
      <c r="M24" s="1">
        <v>8.1733000000000002E-6</v>
      </c>
      <c r="N24" s="1">
        <v>-1324644.7860000001</v>
      </c>
      <c r="O24" s="1">
        <v>3.1888685569999998E-5</v>
      </c>
      <c r="P24" s="1">
        <v>5.3315999999999996E-12</v>
      </c>
      <c r="Q24" s="1">
        <v>25.91658576</v>
      </c>
    </row>
    <row r="25" spans="1:17" ht="14.4" x14ac:dyDescent="0.3">
      <c r="A25" t="s">
        <v>24</v>
      </c>
      <c r="B25" s="1">
        <v>-1327126.801</v>
      </c>
      <c r="C25" s="1">
        <v>-1324654.3230000001</v>
      </c>
      <c r="D25" s="1">
        <v>-1321693.2050000001</v>
      </c>
      <c r="E25" s="1">
        <v>-1318011.3389999999</v>
      </c>
      <c r="F25" s="1">
        <v>-1312924.719</v>
      </c>
      <c r="G25" s="1">
        <v>-1302089.8030000001</v>
      </c>
      <c r="H25" s="1">
        <v>-1294280.8529999999</v>
      </c>
      <c r="L25" t="s">
        <v>29</v>
      </c>
      <c r="M25" s="1">
        <v>8.1731999999999999E-6</v>
      </c>
      <c r="N25" s="1">
        <v>-1324646.7720000001</v>
      </c>
      <c r="O25" s="1">
        <v>3.4538767500000003E-5</v>
      </c>
      <c r="P25" s="1">
        <v>5.4251000000000004E-12</v>
      </c>
      <c r="Q25" s="1">
        <v>26.849367520000001</v>
      </c>
    </row>
    <row r="26" spans="1:17" ht="14.4" x14ac:dyDescent="0.3">
      <c r="A26" t="s">
        <v>25</v>
      </c>
      <c r="B26" s="1">
        <v>-1327122.273</v>
      </c>
      <c r="C26" s="1">
        <v>-1324637.9850000001</v>
      </c>
      <c r="D26" s="1">
        <v>-1321680.912</v>
      </c>
      <c r="E26" s="1">
        <v>-1318005.0079999999</v>
      </c>
      <c r="F26" s="1">
        <v>-1312631.9739999999</v>
      </c>
      <c r="G26" s="1">
        <v>-1301767.4920000001</v>
      </c>
      <c r="H26" s="1">
        <v>-1294273.2609999999</v>
      </c>
      <c r="L26" t="s">
        <v>30</v>
      </c>
      <c r="M26" s="1">
        <v>8.1731999999999999E-6</v>
      </c>
      <c r="N26" s="1">
        <v>-1324653.4550000001</v>
      </c>
      <c r="O26" s="1">
        <v>3.1132904819999998E-5</v>
      </c>
      <c r="P26" s="1">
        <v>5.3071000000000003E-12</v>
      </c>
      <c r="Q26" s="1">
        <v>25.727897930000001</v>
      </c>
    </row>
    <row r="27" spans="1:17" ht="14.4" x14ac:dyDescent="0.3">
      <c r="A27" t="s">
        <v>26</v>
      </c>
      <c r="B27" s="1">
        <v>-1327124.3330000001</v>
      </c>
      <c r="C27" s="1">
        <v>-1324649.0160000001</v>
      </c>
      <c r="D27" s="1">
        <v>-1321667.79</v>
      </c>
      <c r="E27" s="1">
        <v>-1318003.247</v>
      </c>
      <c r="F27" s="1">
        <v>-1312751.1059999999</v>
      </c>
      <c r="G27" s="1">
        <v>-1301899.098</v>
      </c>
      <c r="H27" s="1">
        <v>-1294153.254</v>
      </c>
      <c r="L27" t="s">
        <v>46</v>
      </c>
      <c r="M27" s="1">
        <v>8.1733000000000002E-6</v>
      </c>
      <c r="N27" s="1">
        <v>-1324641.841</v>
      </c>
      <c r="O27" s="1">
        <v>3.332984543E-5</v>
      </c>
      <c r="P27" s="1">
        <v>5.4038999999999996E-12</v>
      </c>
      <c r="Q27" s="1">
        <v>25.945857610000001</v>
      </c>
    </row>
    <row r="28" spans="1:17" ht="14.4" x14ac:dyDescent="0.3">
      <c r="A28" t="s">
        <v>27</v>
      </c>
      <c r="B28" s="1">
        <v>-1327126.4140000001</v>
      </c>
      <c r="C28" s="1">
        <v>-1324645.6399999999</v>
      </c>
      <c r="D28" s="1">
        <v>-1321690.615</v>
      </c>
      <c r="E28" s="1">
        <v>-1318015.1969999999</v>
      </c>
      <c r="F28" s="1">
        <v>-1312883.2180000001</v>
      </c>
      <c r="G28" s="1">
        <v>-1301723.5900000001</v>
      </c>
      <c r="H28" s="1">
        <v>-1293958.6040000001</v>
      </c>
    </row>
    <row r="29" spans="1:17" x14ac:dyDescent="0.3">
      <c r="A29" t="s">
        <v>28</v>
      </c>
      <c r="B29" s="1">
        <v>-1327127.808</v>
      </c>
      <c r="C29" s="1">
        <v>-1324644.7860000001</v>
      </c>
      <c r="D29" s="1">
        <v>-1321670.909</v>
      </c>
      <c r="E29" s="1">
        <v>-1318003.267</v>
      </c>
      <c r="F29" s="1">
        <v>-1313327.588</v>
      </c>
      <c r="G29" s="1">
        <v>-1301925.253</v>
      </c>
      <c r="H29" s="1">
        <v>-1294226.0689999999</v>
      </c>
    </row>
    <row r="30" spans="1:17" x14ac:dyDescent="0.3">
      <c r="A30" t="s">
        <v>29</v>
      </c>
      <c r="B30" s="1">
        <v>-1327125.017</v>
      </c>
      <c r="C30" s="1">
        <v>-1324646.7720000001</v>
      </c>
      <c r="D30" s="1">
        <v>-1321684.4469999999</v>
      </c>
      <c r="E30" s="1">
        <v>-1318013.827</v>
      </c>
      <c r="F30" s="1">
        <v>-1313325.277</v>
      </c>
      <c r="G30" s="1">
        <v>-1302098.702</v>
      </c>
      <c r="H30" s="1">
        <v>-1294059.662</v>
      </c>
    </row>
    <row r="31" spans="1:17" x14ac:dyDescent="0.3">
      <c r="A31" t="s">
        <v>30</v>
      </c>
      <c r="B31" s="1">
        <v>-1327129.7409999999</v>
      </c>
      <c r="C31" s="1">
        <v>-1324653.4550000001</v>
      </c>
      <c r="D31" s="1">
        <v>-1321718.5530000001</v>
      </c>
      <c r="E31" s="1">
        <v>-1318062.1850000001</v>
      </c>
      <c r="F31" s="1">
        <v>-1313276.5260000001</v>
      </c>
      <c r="G31" s="1">
        <v>-1302086.18</v>
      </c>
      <c r="H31" s="1">
        <v>-1294359.932</v>
      </c>
    </row>
    <row r="32" spans="1:17" x14ac:dyDescent="0.3">
      <c r="A32" t="s">
        <v>46</v>
      </c>
      <c r="B32" s="1">
        <v>-1327127.5789999999</v>
      </c>
      <c r="C32" s="1">
        <v>-1324641.841</v>
      </c>
      <c r="D32" s="1">
        <v>-1321680.56</v>
      </c>
      <c r="E32" s="1">
        <v>-1318053.1000000001</v>
      </c>
      <c r="F32" s="1">
        <v>-1312905.598</v>
      </c>
      <c r="G32" s="1">
        <v>-1301888.4269999999</v>
      </c>
      <c r="H32" s="1">
        <v>-1293920.8700000001</v>
      </c>
      <c r="N32" s="6" t="s">
        <v>41</v>
      </c>
    </row>
    <row r="33" spans="1:27" x14ac:dyDescent="0.3">
      <c r="A33" t="s">
        <v>31</v>
      </c>
      <c r="B33" s="1">
        <f>AVERAGE(B25:B32)*3</f>
        <v>-3981378.7372500002</v>
      </c>
      <c r="C33" s="1">
        <f>AVERAGE(C25:C32)*3</f>
        <v>-3973940.18175</v>
      </c>
      <c r="D33" s="1">
        <f>AVERAGE(E25:E32)*3</f>
        <v>-3954062.6887499997</v>
      </c>
      <c r="E33" s="1">
        <f>AVERAGE(E25:E32)*3</f>
        <v>-3954062.6887499997</v>
      </c>
      <c r="F33" s="1">
        <f>AVERAGE(F25:F32)*3</f>
        <v>-3939009.7522499999</v>
      </c>
      <c r="G33" s="1">
        <f>AVERAGE(G25:G32)*3</f>
        <v>-3905804.4543749993</v>
      </c>
      <c r="H33" s="1">
        <f>AVERAGE(H25:H32)*3</f>
        <v>-3882462.1893749996</v>
      </c>
      <c r="M33" t="s">
        <v>34</v>
      </c>
      <c r="N33" t="s">
        <v>35</v>
      </c>
      <c r="O33" t="s">
        <v>36</v>
      </c>
      <c r="P33" t="s">
        <v>37</v>
      </c>
      <c r="Q33" t="s">
        <v>38</v>
      </c>
    </row>
    <row r="34" spans="1:27" x14ac:dyDescent="0.3">
      <c r="A34" t="s">
        <v>32</v>
      </c>
      <c r="B34">
        <f>STDEV(B25:B32)</f>
        <v>2.321414147158142</v>
      </c>
      <c r="C34">
        <f t="shared" ref="C34:H34" si="3">STDEV(C25:C32)</f>
        <v>5.5220513204612587</v>
      </c>
      <c r="D34">
        <f>STDEV(E25:E32)</f>
        <v>23.269729366454342</v>
      </c>
      <c r="E34">
        <f t="shared" si="3"/>
        <v>23.269729366454342</v>
      </c>
      <c r="F34">
        <f t="shared" si="3"/>
        <v>271.26936432409678</v>
      </c>
      <c r="G34">
        <f t="shared" si="3"/>
        <v>146.34770801604049</v>
      </c>
      <c r="H34">
        <f t="shared" si="3"/>
        <v>160.06524371230458</v>
      </c>
      <c r="L34" t="s">
        <v>24</v>
      </c>
      <c r="M34" s="1">
        <v>8.3173999999999993E-6</v>
      </c>
      <c r="N34" s="1">
        <v>-1321693.2050000001</v>
      </c>
      <c r="O34" s="1">
        <v>3.8381024840000002E-5</v>
      </c>
      <c r="P34" s="1">
        <v>6.1998999999999999E-12</v>
      </c>
      <c r="Q34" s="1">
        <v>27.782812610000001</v>
      </c>
    </row>
    <row r="35" spans="1:27" x14ac:dyDescent="0.3">
      <c r="A35" t="s">
        <v>33</v>
      </c>
      <c r="B35">
        <f>2.5*B34/SQRT(8)</f>
        <v>2.0518596067473851</v>
      </c>
      <c r="C35">
        <f t="shared" ref="C35:H35" si="4">2.5*C34/SQRT(8)</f>
        <v>4.880849918447856</v>
      </c>
      <c r="D35">
        <f>2.5*E34/SQRT(8)</f>
        <v>20.567729289244511</v>
      </c>
      <c r="E35">
        <f t="shared" si="4"/>
        <v>20.567729289244511</v>
      </c>
      <c r="F35">
        <f t="shared" si="4"/>
        <v>239.77050880216618</v>
      </c>
      <c r="G35">
        <f t="shared" si="4"/>
        <v>129.35432093656385</v>
      </c>
      <c r="H35">
        <f t="shared" si="4"/>
        <v>141.47902407655994</v>
      </c>
      <c r="L35" t="s">
        <v>25</v>
      </c>
      <c r="M35" s="1">
        <v>8.3180999999999992E-6</v>
      </c>
      <c r="N35" s="1">
        <v>-1321680.912</v>
      </c>
      <c r="O35" s="1">
        <v>3.7614943760000003E-5</v>
      </c>
      <c r="P35" s="1">
        <v>6.2201999999999997E-12</v>
      </c>
      <c r="Q35" s="1">
        <v>27.311571180000001</v>
      </c>
    </row>
    <row r="36" spans="1:27" x14ac:dyDescent="0.3">
      <c r="A36" s="6"/>
      <c r="L36" t="s">
        <v>26</v>
      </c>
      <c r="M36" s="1">
        <v>8.3185000000000001E-6</v>
      </c>
      <c r="N36" s="1">
        <v>-1321667.79</v>
      </c>
      <c r="O36" s="1">
        <v>3.7692934189999999E-5</v>
      </c>
      <c r="P36" s="1">
        <v>6.2558000000000001E-12</v>
      </c>
      <c r="Q36" s="1">
        <v>26.901131400000001</v>
      </c>
    </row>
    <row r="37" spans="1:27" x14ac:dyDescent="0.3">
      <c r="A37" s="6" t="s">
        <v>50</v>
      </c>
      <c r="B37" s="1">
        <f>B33 -$B33</f>
        <v>0</v>
      </c>
      <c r="C37" s="1">
        <f>C33 -$B33</f>
        <v>7438.5555000002496</v>
      </c>
      <c r="D37" s="1">
        <f>E33 -$B33</f>
        <v>27316.048500000499</v>
      </c>
      <c r="E37" s="1">
        <f t="shared" ref="E37:H37" si="5">E33 -$B33</f>
        <v>27316.048500000499</v>
      </c>
      <c r="F37" s="1">
        <f t="shared" si="5"/>
        <v>42368.985000000335</v>
      </c>
      <c r="G37" s="1">
        <f t="shared" si="5"/>
        <v>75574.282875000965</v>
      </c>
      <c r="H37" s="1">
        <f t="shared" si="5"/>
        <v>98916.54787500063</v>
      </c>
      <c r="L37" t="s">
        <v>27</v>
      </c>
      <c r="M37" s="1">
        <v>8.3175999999999998E-6</v>
      </c>
      <c r="N37" s="1">
        <v>-1321690.615</v>
      </c>
      <c r="O37" s="1">
        <v>3.6320066640000001E-5</v>
      </c>
      <c r="P37" s="1">
        <v>6.1418999999999999E-12</v>
      </c>
      <c r="Q37" s="1">
        <v>26.664788290000001</v>
      </c>
    </row>
    <row r="38" spans="1:27" x14ac:dyDescent="0.3">
      <c r="A38" t="s">
        <v>33</v>
      </c>
      <c r="B38">
        <f>B35+$B35</f>
        <v>4.1037192134947702</v>
      </c>
      <c r="C38">
        <f t="shared" ref="C38:G38" si="6">C35+$B35</f>
        <v>6.9327095251952411</v>
      </c>
      <c r="D38">
        <f>E35+$B35</f>
        <v>22.619588895991896</v>
      </c>
      <c r="E38">
        <f t="shared" si="6"/>
        <v>22.619588895991896</v>
      </c>
      <c r="F38">
        <f t="shared" si="6"/>
        <v>241.82236840891358</v>
      </c>
      <c r="G38">
        <f t="shared" si="6"/>
        <v>131.40618054331122</v>
      </c>
      <c r="H38">
        <f>H35+$B35</f>
        <v>143.53088368330731</v>
      </c>
      <c r="L38" t="s">
        <v>28</v>
      </c>
      <c r="M38" s="1">
        <v>8.3181999999999994E-6</v>
      </c>
      <c r="N38" s="1">
        <v>-1321670.909</v>
      </c>
      <c r="O38" s="1">
        <v>3.9142119330000002E-5</v>
      </c>
      <c r="P38" s="1">
        <v>6.2599E-12</v>
      </c>
      <c r="Q38" s="1">
        <v>27.528891210000001</v>
      </c>
    </row>
    <row r="39" spans="1:27" x14ac:dyDescent="0.3">
      <c r="L39" t="s">
        <v>29</v>
      </c>
      <c r="M39" s="1">
        <v>8.3177E-6</v>
      </c>
      <c r="N39" s="1">
        <v>-1321684.4469999999</v>
      </c>
      <c r="O39" s="1">
        <v>3.7594859080000001E-5</v>
      </c>
      <c r="P39" s="1">
        <v>6.2210999999999998E-12</v>
      </c>
      <c r="Q39" s="1">
        <v>27.262683599999999</v>
      </c>
    </row>
    <row r="40" spans="1:27" x14ac:dyDescent="0.3">
      <c r="L40" t="s">
        <v>30</v>
      </c>
      <c r="M40" s="1">
        <v>8.3170000000000002E-6</v>
      </c>
      <c r="N40" s="1">
        <v>-1321718.5530000001</v>
      </c>
      <c r="O40" s="1">
        <v>3.6182785219999997E-5</v>
      </c>
      <c r="P40" s="1">
        <v>6.1132000000000002E-12</v>
      </c>
      <c r="Q40" s="1">
        <v>26.915568820000001</v>
      </c>
    </row>
    <row r="41" spans="1:27" x14ac:dyDescent="0.3">
      <c r="L41" t="s">
        <v>46</v>
      </c>
      <c r="M41" s="1">
        <v>8.3181999999999994E-6</v>
      </c>
      <c r="N41" s="1">
        <v>-1321680.56</v>
      </c>
      <c r="O41" s="1">
        <v>3.6710759990000002E-5</v>
      </c>
      <c r="P41" s="1">
        <v>6.1803000000000002E-12</v>
      </c>
      <c r="Q41" s="1">
        <v>26.890134289999999</v>
      </c>
    </row>
    <row r="43" spans="1:27" x14ac:dyDescent="0.3">
      <c r="D43" s="6" t="s">
        <v>67</v>
      </c>
    </row>
    <row r="44" spans="1:27" x14ac:dyDescent="0.3">
      <c r="B44">
        <v>300</v>
      </c>
      <c r="C44">
        <v>800</v>
      </c>
      <c r="D44">
        <v>1300</v>
      </c>
      <c r="E44">
        <v>1800</v>
      </c>
      <c r="F44">
        <v>2300</v>
      </c>
      <c r="G44">
        <v>2800</v>
      </c>
      <c r="H44">
        <v>3300</v>
      </c>
    </row>
    <row r="45" spans="1:27" x14ac:dyDescent="0.3">
      <c r="A45" t="s">
        <v>24</v>
      </c>
      <c r="B45" s="1">
        <v>2.826932263E-5</v>
      </c>
      <c r="C45" s="1">
        <v>3.4516879169999998E-5</v>
      </c>
      <c r="D45" s="1">
        <v>3.8381024840000002E-5</v>
      </c>
      <c r="E45" s="1">
        <v>4.7649160320000003E-5</v>
      </c>
      <c r="F45" s="1">
        <v>5.4289946869999998E-5</v>
      </c>
      <c r="G45" s="1">
        <v>5.4066208570000003E-5</v>
      </c>
      <c r="H45" s="1">
        <v>5.1778489420000002E-5</v>
      </c>
    </row>
    <row r="46" spans="1:27" x14ac:dyDescent="0.3">
      <c r="A46" t="s">
        <v>25</v>
      </c>
      <c r="B46" s="1">
        <v>2.9540491569999998E-5</v>
      </c>
      <c r="C46" s="1">
        <v>3.4344075760000001E-5</v>
      </c>
      <c r="D46" s="1">
        <v>3.7614943760000003E-5</v>
      </c>
      <c r="E46" s="1">
        <v>4.3883954400000003E-5</v>
      </c>
      <c r="F46" s="1">
        <v>6.1291116279999999E-5</v>
      </c>
      <c r="G46" s="1">
        <v>5.6453686660000002E-5</v>
      </c>
      <c r="H46" s="1">
        <v>5.7483525119999999E-5</v>
      </c>
      <c r="N46" s="6" t="s">
        <v>42</v>
      </c>
    </row>
    <row r="47" spans="1:27" x14ac:dyDescent="0.3">
      <c r="A47" t="s">
        <v>26</v>
      </c>
      <c r="B47" s="1">
        <v>2.9992012510000001E-5</v>
      </c>
      <c r="C47" s="1">
        <v>3.2656099290000003E-5</v>
      </c>
      <c r="D47" s="1">
        <v>3.7692934189999999E-5</v>
      </c>
      <c r="E47" s="1">
        <v>4.3347895260000001E-5</v>
      </c>
      <c r="F47" s="1">
        <v>6.0930095130000002E-5</v>
      </c>
      <c r="G47" s="1">
        <v>4.3266783250000003E-5</v>
      </c>
      <c r="H47" s="1">
        <v>7.0671167050000001E-5</v>
      </c>
      <c r="M47" t="s">
        <v>34</v>
      </c>
      <c r="N47" t="s">
        <v>35</v>
      </c>
      <c r="O47" t="s">
        <v>36</v>
      </c>
      <c r="P47" t="s">
        <v>37</v>
      </c>
      <c r="Q47" t="s">
        <v>38</v>
      </c>
    </row>
    <row r="48" spans="1:27" x14ac:dyDescent="0.3">
      <c r="A48" t="s">
        <v>27</v>
      </c>
      <c r="B48" s="1">
        <v>2.7159833940000001E-5</v>
      </c>
      <c r="C48" s="1">
        <v>3.207907371E-5</v>
      </c>
      <c r="D48" s="1">
        <v>3.6320066640000001E-5</v>
      </c>
      <c r="E48" s="1">
        <v>4.3816780610000002E-5</v>
      </c>
      <c r="F48" s="1">
        <v>5.3223168170000002E-5</v>
      </c>
      <c r="G48" s="1">
        <v>4.3547889070000002E-5</v>
      </c>
      <c r="H48" s="1">
        <v>6.0727304630000001E-5</v>
      </c>
      <c r="L48" t="s">
        <v>24</v>
      </c>
      <c r="M48" s="1">
        <v>8.4886000000000003E-6</v>
      </c>
      <c r="N48" s="1">
        <v>-1318011.3389999999</v>
      </c>
      <c r="O48" s="1">
        <v>4.7649160320000003E-5</v>
      </c>
      <c r="P48" s="1">
        <v>7.5252999999999999E-12</v>
      </c>
      <c r="Q48" s="1">
        <v>30.38221669</v>
      </c>
      <c r="S48" s="1">
        <f>B61</f>
        <v>24.91976408</v>
      </c>
      <c r="T48" s="1">
        <f t="shared" ref="T48:Y48" si="7">C61</f>
        <v>26.691245479999999</v>
      </c>
      <c r="U48" s="1">
        <f t="shared" si="7"/>
        <v>27.782812610000001</v>
      </c>
      <c r="V48" s="1">
        <f t="shared" si="7"/>
        <v>30.38221669</v>
      </c>
      <c r="W48" s="1">
        <f t="shared" si="7"/>
        <v>32.544931519999999</v>
      </c>
      <c r="X48" s="1">
        <f t="shared" si="7"/>
        <v>36.163035229999998</v>
      </c>
      <c r="Y48" s="1">
        <f t="shared" si="7"/>
        <v>32.639079420000002</v>
      </c>
      <c r="Z48" s="1"/>
      <c r="AA48" s="1"/>
    </row>
    <row r="49" spans="1:25" x14ac:dyDescent="0.3">
      <c r="A49" t="s">
        <v>28</v>
      </c>
      <c r="B49" s="1">
        <v>2.858716061E-5</v>
      </c>
      <c r="C49" s="1">
        <v>3.1888685569999998E-5</v>
      </c>
      <c r="D49" s="1">
        <v>3.9142119330000002E-5</v>
      </c>
      <c r="E49" s="1">
        <v>4.2304854120000001E-5</v>
      </c>
      <c r="F49" s="1">
        <v>5.3553407280000002E-5</v>
      </c>
      <c r="G49" s="1">
        <v>4.6694290889999998E-5</v>
      </c>
      <c r="H49" s="1">
        <v>5.9798351050000002E-5</v>
      </c>
      <c r="L49" t="s">
        <v>25</v>
      </c>
      <c r="M49" s="1">
        <v>8.4895000000000006E-6</v>
      </c>
      <c r="N49" s="1">
        <v>-1318005.0079999999</v>
      </c>
      <c r="O49" s="1">
        <v>4.3883954400000003E-5</v>
      </c>
      <c r="P49" s="1">
        <v>7.3562999999999993E-12</v>
      </c>
      <c r="Q49" s="1">
        <v>28.876900719999998</v>
      </c>
      <c r="S49" s="1">
        <f t="shared" ref="S49:S55" si="8">B62</f>
        <v>25.707848729999998</v>
      </c>
      <c r="T49" s="1">
        <f t="shared" ref="T49:T55" si="9">C62</f>
        <v>26.70300924</v>
      </c>
      <c r="U49" s="1">
        <f t="shared" ref="U49:U55" si="10">D62</f>
        <v>27.311571180000001</v>
      </c>
      <c r="V49" s="1">
        <f t="shared" ref="V49:V55" si="11">E62</f>
        <v>28.876900719999998</v>
      </c>
      <c r="W49" s="1">
        <f t="shared" ref="W49:W55" si="12">F62</f>
        <v>34.385592260000003</v>
      </c>
      <c r="X49" s="1">
        <f t="shared" ref="X49:X55" si="13">G62</f>
        <v>37.608716280000003</v>
      </c>
      <c r="Y49" s="1">
        <f t="shared" ref="Y49:Y55" si="14">H62</f>
        <v>38.030239360000003</v>
      </c>
    </row>
    <row r="50" spans="1:25" x14ac:dyDescent="0.3">
      <c r="A50" t="s">
        <v>29</v>
      </c>
      <c r="B50" s="1">
        <v>3.1144448089999999E-5</v>
      </c>
      <c r="C50" s="1">
        <v>3.4538767500000003E-5</v>
      </c>
      <c r="D50" s="1">
        <v>3.7594859080000001E-5</v>
      </c>
      <c r="E50" s="1">
        <v>4.6237160100000001E-5</v>
      </c>
      <c r="F50" s="1">
        <v>5.689420432E-5</v>
      </c>
      <c r="G50" s="1">
        <v>5.1873125560000002E-5</v>
      </c>
      <c r="H50" s="1">
        <v>5.345484024E-5</v>
      </c>
      <c r="L50" t="s">
        <v>26</v>
      </c>
      <c r="M50" s="1">
        <v>8.4894000000000004E-6</v>
      </c>
      <c r="N50" s="1">
        <v>-1318003.247</v>
      </c>
      <c r="O50" s="1">
        <v>4.3347895260000001E-5</v>
      </c>
      <c r="P50" s="1">
        <v>7.3933E-12</v>
      </c>
      <c r="Q50" s="1">
        <v>27.834515039999999</v>
      </c>
      <c r="S50" s="1">
        <f t="shared" si="8"/>
        <v>25.361638370000001</v>
      </c>
      <c r="T50" s="1">
        <f t="shared" si="9"/>
        <v>26.083522609999999</v>
      </c>
      <c r="U50" s="1">
        <f t="shared" si="10"/>
        <v>26.901131400000001</v>
      </c>
      <c r="V50" s="1">
        <f t="shared" si="11"/>
        <v>27.834515039999999</v>
      </c>
      <c r="W50" s="1">
        <f t="shared" si="12"/>
        <v>34.401731959999999</v>
      </c>
      <c r="X50" s="1">
        <f t="shared" si="13"/>
        <v>33.348222360000001</v>
      </c>
      <c r="Y50" s="1">
        <f t="shared" si="14"/>
        <v>41.147438049999998</v>
      </c>
    </row>
    <row r="51" spans="1:25" x14ac:dyDescent="0.3">
      <c r="A51" t="s">
        <v>30</v>
      </c>
      <c r="B51" s="1">
        <v>2.9915233190000001E-5</v>
      </c>
      <c r="C51" s="1">
        <v>3.1132904819999998E-5</v>
      </c>
      <c r="D51" s="1">
        <v>3.6182785219999997E-5</v>
      </c>
      <c r="E51" s="1">
        <v>4.771775244E-5</v>
      </c>
      <c r="F51" s="1">
        <v>5.328455507E-5</v>
      </c>
      <c r="G51" s="1">
        <v>4.4178866969999998E-5</v>
      </c>
      <c r="H51" s="1">
        <v>5.1321669590000002E-5</v>
      </c>
      <c r="L51" t="s">
        <v>27</v>
      </c>
      <c r="M51" s="1">
        <v>8.4883999999999999E-6</v>
      </c>
      <c r="N51" s="1">
        <v>-1318015.1969999999</v>
      </c>
      <c r="O51" s="1">
        <v>4.3816780610000002E-5</v>
      </c>
      <c r="P51" s="1">
        <v>7.3153999999999993E-12</v>
      </c>
      <c r="Q51" s="1">
        <v>28.95048624</v>
      </c>
      <c r="S51" s="1">
        <f t="shared" si="8"/>
        <v>25.361638370000001</v>
      </c>
      <c r="T51" s="1">
        <f t="shared" si="9"/>
        <v>25.656898290000001</v>
      </c>
      <c r="U51" s="1">
        <f t="shared" si="10"/>
        <v>26.664788290000001</v>
      </c>
      <c r="V51" s="1">
        <f t="shared" si="11"/>
        <v>28.95048624</v>
      </c>
      <c r="W51" s="1">
        <f t="shared" si="12"/>
        <v>31.667616729999999</v>
      </c>
      <c r="X51" s="1">
        <f t="shared" si="13"/>
        <v>36.167263679999998</v>
      </c>
      <c r="Y51" s="1">
        <f t="shared" si="14"/>
        <v>35.85654839</v>
      </c>
    </row>
    <row r="52" spans="1:25" x14ac:dyDescent="0.3">
      <c r="A52" t="s">
        <v>46</v>
      </c>
      <c r="B52" s="1">
        <v>3.0284762980000001E-5</v>
      </c>
      <c r="C52" s="1">
        <v>3.332984543E-5</v>
      </c>
      <c r="D52" s="1">
        <v>3.6710759990000002E-5</v>
      </c>
      <c r="E52" s="1">
        <v>3.995599721E-5</v>
      </c>
      <c r="F52" s="1">
        <v>6.2737464519999999E-5</v>
      </c>
      <c r="G52" s="1">
        <v>4.9453452479999997E-5</v>
      </c>
      <c r="H52" s="1">
        <v>5.1621073359999999E-5</v>
      </c>
      <c r="L52" t="s">
        <v>28</v>
      </c>
      <c r="M52" s="1">
        <v>8.4896000000000008E-6</v>
      </c>
      <c r="N52" s="1">
        <v>-1318003.267</v>
      </c>
      <c r="O52" s="1">
        <v>4.2304854120000001E-5</v>
      </c>
      <c r="P52" s="1">
        <v>7.2225E-12</v>
      </c>
      <c r="Q52" s="1">
        <v>28.61124598</v>
      </c>
      <c r="S52" s="1">
        <f t="shared" si="8"/>
        <v>25.215564669999999</v>
      </c>
      <c r="T52" s="1">
        <f t="shared" si="9"/>
        <v>25.91658576</v>
      </c>
      <c r="U52" s="1">
        <f t="shared" si="10"/>
        <v>27.528891210000001</v>
      </c>
      <c r="V52" s="1">
        <f t="shared" si="11"/>
        <v>28.61124598</v>
      </c>
      <c r="W52" s="1">
        <f t="shared" si="12"/>
        <v>32.129285959999997</v>
      </c>
      <c r="X52" s="1">
        <f t="shared" si="13"/>
        <v>33.466525429999997</v>
      </c>
      <c r="Y52" s="1">
        <f t="shared" si="14"/>
        <v>38.414546620000003</v>
      </c>
    </row>
    <row r="53" spans="1:25" x14ac:dyDescent="0.3">
      <c r="A53" t="s">
        <v>31</v>
      </c>
      <c r="B53" s="1">
        <f>AVERAGE(B45:B52)</f>
        <v>2.9361658190000002E-5</v>
      </c>
      <c r="C53" s="1">
        <f t="shared" ref="C53:H53" si="15">AVERAGE(C45:C52)</f>
        <v>3.3060791406249994E-5</v>
      </c>
      <c r="D53" s="1">
        <f>AVERAGE(E45:E52)</f>
        <v>4.4364194307499999E-5</v>
      </c>
      <c r="E53" s="1">
        <f t="shared" si="15"/>
        <v>4.4364194307499999E-5</v>
      </c>
      <c r="F53" s="1">
        <f t="shared" si="15"/>
        <v>5.7025494705000005E-5</v>
      </c>
      <c r="G53" s="1">
        <f t="shared" si="15"/>
        <v>4.8691787931249996E-5</v>
      </c>
      <c r="H53" s="1">
        <f t="shared" si="15"/>
        <v>5.7107052557499999E-5</v>
      </c>
      <c r="L53" t="s">
        <v>29</v>
      </c>
      <c r="M53" s="1">
        <v>8.4890999999999997E-6</v>
      </c>
      <c r="N53" s="1">
        <v>-1318013.827</v>
      </c>
      <c r="O53" s="1">
        <v>4.6237160100000001E-5</v>
      </c>
      <c r="P53" s="1">
        <v>7.4855999999999995E-12</v>
      </c>
      <c r="Q53" s="1">
        <v>29.70268561</v>
      </c>
      <c r="S53" s="1">
        <f t="shared" si="8"/>
        <v>25.877831449999999</v>
      </c>
      <c r="T53" s="1">
        <f t="shared" si="9"/>
        <v>26.849367520000001</v>
      </c>
      <c r="U53" s="1">
        <f t="shared" si="10"/>
        <v>27.262683599999999</v>
      </c>
      <c r="V53" s="1">
        <f t="shared" si="11"/>
        <v>29.70268561</v>
      </c>
      <c r="W53" s="1">
        <f t="shared" si="12"/>
        <v>33.086203830000002</v>
      </c>
      <c r="X53" s="1">
        <f t="shared" si="13"/>
        <v>37.467459210000001</v>
      </c>
      <c r="Y53" s="1">
        <f t="shared" si="14"/>
        <v>35.278355259999998</v>
      </c>
    </row>
    <row r="54" spans="1:25" x14ac:dyDescent="0.3">
      <c r="A54" t="s">
        <v>32</v>
      </c>
      <c r="B54">
        <f>STDEV(B45:B52)</f>
        <v>1.2765639714812164E-6</v>
      </c>
      <c r="C54">
        <f t="shared" ref="C54:H54" si="16">STDEV(C45:C52)</f>
        <v>1.3224402678713708E-6</v>
      </c>
      <c r="D54">
        <f>STDEV(E45:E52)</f>
        <v>2.6934204023982965E-6</v>
      </c>
      <c r="E54">
        <f t="shared" si="16"/>
        <v>2.6934204023982965E-6</v>
      </c>
      <c r="F54">
        <f t="shared" si="16"/>
        <v>4.0369047143391497E-6</v>
      </c>
      <c r="G54">
        <f t="shared" si="16"/>
        <v>5.0720428737085201E-6</v>
      </c>
      <c r="H54">
        <f t="shared" si="16"/>
        <v>6.6523369680844552E-6</v>
      </c>
      <c r="L54" t="s">
        <v>30</v>
      </c>
      <c r="M54" s="1">
        <v>8.4878000000000003E-6</v>
      </c>
      <c r="N54" s="1">
        <v>-1318062.1850000001</v>
      </c>
      <c r="O54" s="1">
        <v>4.771775244E-5</v>
      </c>
      <c r="P54" s="1">
        <v>7.6398999999999994E-12</v>
      </c>
      <c r="Q54" s="1">
        <v>29.457843409999999</v>
      </c>
      <c r="S54" s="1">
        <f t="shared" si="8"/>
        <v>25.514266190000001</v>
      </c>
      <c r="T54" s="1">
        <f t="shared" si="9"/>
        <v>25.727897930000001</v>
      </c>
      <c r="U54" s="1">
        <f t="shared" si="10"/>
        <v>26.915568820000001</v>
      </c>
      <c r="V54" s="1">
        <f t="shared" si="11"/>
        <v>29.457843409999999</v>
      </c>
      <c r="W54" s="1">
        <f t="shared" si="12"/>
        <v>31.743678750000001</v>
      </c>
      <c r="X54" s="1">
        <f t="shared" si="13"/>
        <v>31.86807091</v>
      </c>
      <c r="Y54" s="1">
        <f t="shared" si="14"/>
        <v>35.141208239999997</v>
      </c>
    </row>
    <row r="55" spans="1:25" x14ac:dyDescent="0.3">
      <c r="A55" t="s">
        <v>33</v>
      </c>
      <c r="B55">
        <f>2.5*B54/SQRT(8)</f>
        <v>1.128333801065998E-6</v>
      </c>
      <c r="C55">
        <f t="shared" ref="C55:H55" si="17">2.5*C54/SQRT(8)</f>
        <v>1.1688831014075007E-6</v>
      </c>
      <c r="D55">
        <f>2.5*E54/SQRT(8)</f>
        <v>2.3806697889025437E-6</v>
      </c>
      <c r="E55">
        <f t="shared" si="17"/>
        <v>2.3806697889025437E-6</v>
      </c>
      <c r="F55">
        <f t="shared" si="17"/>
        <v>3.5681533731414441E-6</v>
      </c>
      <c r="G55">
        <f t="shared" si="17"/>
        <v>4.4830948880852475E-6</v>
      </c>
      <c r="H55">
        <f t="shared" si="17"/>
        <v>5.8798907260880947E-6</v>
      </c>
      <c r="L55" t="s">
        <v>46</v>
      </c>
      <c r="M55" s="1">
        <v>8.4878000000000003E-6</v>
      </c>
      <c r="N55" s="1">
        <v>-1318053.1000000001</v>
      </c>
      <c r="O55" s="1">
        <v>3.995599721E-5</v>
      </c>
      <c r="P55" s="1">
        <v>7.1966000000000003E-12</v>
      </c>
      <c r="Q55" s="1">
        <v>27.57514754</v>
      </c>
      <c r="S55" s="1">
        <f t="shared" si="8"/>
        <v>25.218324849999998</v>
      </c>
      <c r="T55" s="1">
        <f t="shared" si="9"/>
        <v>25.945857610000001</v>
      </c>
      <c r="U55" s="1">
        <f t="shared" si="10"/>
        <v>26.890134289999999</v>
      </c>
      <c r="V55" s="1">
        <f t="shared" si="11"/>
        <v>27.57514754</v>
      </c>
      <c r="W55" s="1">
        <f t="shared" si="12"/>
        <v>36.443798080000001</v>
      </c>
      <c r="X55" s="1">
        <f t="shared" si="13"/>
        <v>37.65876746</v>
      </c>
      <c r="Y55" s="1">
        <f t="shared" si="14"/>
        <v>35.42932003</v>
      </c>
    </row>
    <row r="56" spans="1:25" x14ac:dyDescent="0.3">
      <c r="S56" s="1"/>
      <c r="T56" s="1"/>
      <c r="U56" s="1"/>
      <c r="V56" s="1"/>
      <c r="W56" s="1"/>
      <c r="X56" s="1"/>
      <c r="Y56" s="1"/>
    </row>
    <row r="57" spans="1:25" x14ac:dyDescent="0.3">
      <c r="S57" s="1"/>
      <c r="T57" s="1"/>
      <c r="U57" s="1"/>
      <c r="V57" s="1"/>
      <c r="W57" s="1"/>
      <c r="X57" s="1"/>
      <c r="Y57" s="1"/>
    </row>
    <row r="58" spans="1:25" x14ac:dyDescent="0.3">
      <c r="S58" s="1"/>
      <c r="T58" s="1"/>
      <c r="U58" s="1"/>
      <c r="V58" s="1"/>
      <c r="W58" s="1"/>
      <c r="X58" s="1"/>
      <c r="Y58" s="1"/>
    </row>
    <row r="59" spans="1:25" x14ac:dyDescent="0.3">
      <c r="D59" s="6" t="s">
        <v>16</v>
      </c>
      <c r="S59" s="1"/>
      <c r="T59" s="1"/>
      <c r="U59" s="1"/>
      <c r="V59" s="1"/>
      <c r="W59" s="1"/>
      <c r="X59" s="1"/>
      <c r="Y59" s="1"/>
    </row>
    <row r="60" spans="1:25" x14ac:dyDescent="0.3">
      <c r="B60">
        <v>300</v>
      </c>
      <c r="C60">
        <v>800</v>
      </c>
      <c r="D60">
        <v>1300</v>
      </c>
      <c r="E60">
        <v>1800</v>
      </c>
      <c r="F60">
        <v>2300</v>
      </c>
      <c r="G60">
        <v>2800</v>
      </c>
      <c r="H60">
        <v>3300</v>
      </c>
      <c r="N60" s="6" t="s">
        <v>43</v>
      </c>
      <c r="S60" s="1"/>
      <c r="T60" s="1"/>
      <c r="U60" s="1"/>
      <c r="V60" s="1"/>
      <c r="W60" s="1"/>
      <c r="X60" s="1"/>
      <c r="Y60" s="1"/>
    </row>
    <row r="61" spans="1:25" x14ac:dyDescent="0.3">
      <c r="A61" t="s">
        <v>24</v>
      </c>
      <c r="B61" s="1">
        <v>24.91976408</v>
      </c>
      <c r="C61" s="1">
        <v>26.691245479999999</v>
      </c>
      <c r="D61" s="1">
        <v>27.782812610000001</v>
      </c>
      <c r="E61" s="1">
        <v>30.38221669</v>
      </c>
      <c r="F61" s="1">
        <v>32.544931519999999</v>
      </c>
      <c r="G61" s="1">
        <v>36.163035229999998</v>
      </c>
      <c r="H61" s="1">
        <v>32.639079420000002</v>
      </c>
      <c r="M61" t="s">
        <v>34</v>
      </c>
      <c r="N61" t="s">
        <v>35</v>
      </c>
      <c r="O61" t="s">
        <v>36</v>
      </c>
      <c r="P61" t="s">
        <v>37</v>
      </c>
      <c r="Q61" t="s">
        <v>38</v>
      </c>
      <c r="S61" s="1"/>
      <c r="T61" s="1"/>
      <c r="U61" s="1"/>
      <c r="V61" s="1"/>
      <c r="W61" s="1"/>
      <c r="X61" s="1"/>
      <c r="Y61" s="1"/>
    </row>
    <row r="62" spans="1:25" x14ac:dyDescent="0.3">
      <c r="A62" t="s">
        <v>25</v>
      </c>
      <c r="B62" s="1">
        <v>25.707848729999998</v>
      </c>
      <c r="C62" s="1">
        <v>26.70300924</v>
      </c>
      <c r="D62" s="1">
        <v>27.311571180000001</v>
      </c>
      <c r="E62" s="1">
        <v>28.876900719999998</v>
      </c>
      <c r="F62" s="1">
        <v>34.385592260000003</v>
      </c>
      <c r="G62" s="1">
        <v>37.608716280000003</v>
      </c>
      <c r="H62" s="1">
        <v>38.030239360000003</v>
      </c>
      <c r="L62" t="s">
        <v>24</v>
      </c>
      <c r="M62" s="1">
        <v>8.7036000000000008E-6</v>
      </c>
      <c r="N62" s="1">
        <v>-1312924.719</v>
      </c>
      <c r="O62" s="1">
        <v>5.4289946869999998E-5</v>
      </c>
      <c r="P62" s="1">
        <v>8.9652000000000006E-12</v>
      </c>
      <c r="Q62" s="1">
        <v>32.544931519999999</v>
      </c>
      <c r="S62" s="1">
        <f>3*S48</f>
        <v>74.759292240000008</v>
      </c>
      <c r="T62" s="1">
        <f t="shared" ref="T62:Y62" si="18">3*T48</f>
        <v>80.073736440000005</v>
      </c>
      <c r="U62" s="1">
        <f t="shared" si="18"/>
        <v>83.348437829999995</v>
      </c>
      <c r="V62" s="1">
        <f t="shared" si="18"/>
        <v>91.146650069999993</v>
      </c>
      <c r="W62" s="1">
        <f t="shared" si="18"/>
        <v>97.634794559999989</v>
      </c>
      <c r="X62" s="1">
        <f t="shared" si="18"/>
        <v>108.48910569</v>
      </c>
      <c r="Y62" s="1">
        <f t="shared" si="18"/>
        <v>97.917238260000005</v>
      </c>
    </row>
    <row r="63" spans="1:25" x14ac:dyDescent="0.3">
      <c r="A63" t="s">
        <v>26</v>
      </c>
      <c r="B63" s="1">
        <v>25.361638370000001</v>
      </c>
      <c r="C63" s="1">
        <v>26.083522609999999</v>
      </c>
      <c r="D63" s="1">
        <v>26.901131400000001</v>
      </c>
      <c r="E63" s="1">
        <v>27.834515039999999</v>
      </c>
      <c r="F63" s="1">
        <v>34.401731959999999</v>
      </c>
      <c r="G63" s="1">
        <v>33.348222360000001</v>
      </c>
      <c r="H63" s="1">
        <v>41.147438049999998</v>
      </c>
      <c r="L63" t="s">
        <v>25</v>
      </c>
      <c r="M63" s="1">
        <v>8.7103000000000003E-6</v>
      </c>
      <c r="N63" s="1">
        <v>-1312631.9739999999</v>
      </c>
      <c r="O63" s="1">
        <v>6.1291116279999999E-5</v>
      </c>
      <c r="P63" s="1">
        <v>9.4743999999999993E-12</v>
      </c>
      <c r="Q63" s="1">
        <v>34.385592260000003</v>
      </c>
      <c r="S63" s="1">
        <f t="shared" ref="S63:Y69" si="19">3*S49</f>
        <v>77.123546189999999</v>
      </c>
      <c r="T63" s="1">
        <f t="shared" si="19"/>
        <v>80.10902772</v>
      </c>
      <c r="U63" s="1">
        <f t="shared" si="19"/>
        <v>81.934713540000004</v>
      </c>
      <c r="V63" s="1">
        <f t="shared" si="19"/>
        <v>86.630702159999998</v>
      </c>
      <c r="W63" s="1">
        <f t="shared" si="19"/>
        <v>103.15677678</v>
      </c>
      <c r="X63" s="1">
        <f t="shared" si="19"/>
        <v>112.82614884</v>
      </c>
      <c r="Y63" s="1">
        <f t="shared" si="19"/>
        <v>114.09071808000002</v>
      </c>
    </row>
    <row r="64" spans="1:25" x14ac:dyDescent="0.3">
      <c r="A64" t="s">
        <v>27</v>
      </c>
      <c r="B64" s="1">
        <v>25.361638370000001</v>
      </c>
      <c r="C64" s="1">
        <v>25.656898290000001</v>
      </c>
      <c r="D64" s="1">
        <v>26.664788290000001</v>
      </c>
      <c r="E64" s="1">
        <v>28.95048624</v>
      </c>
      <c r="F64" s="1">
        <v>31.667616729999999</v>
      </c>
      <c r="G64" s="1">
        <v>36.167263679999998</v>
      </c>
      <c r="H64" s="1">
        <v>35.85654839</v>
      </c>
      <c r="L64" t="s">
        <v>26</v>
      </c>
      <c r="M64" s="1">
        <v>8.7089000000000006E-6</v>
      </c>
      <c r="N64" s="1">
        <v>-1312751.1059999999</v>
      </c>
      <c r="O64" s="1">
        <v>6.0930095130000002E-5</v>
      </c>
      <c r="P64" s="1">
        <v>9.5225999999999998E-12</v>
      </c>
      <c r="Q64" s="1">
        <v>34.401731959999999</v>
      </c>
      <c r="S64" s="1">
        <f t="shared" si="19"/>
        <v>76.084915109999997</v>
      </c>
      <c r="T64" s="1">
        <f t="shared" si="19"/>
        <v>78.250567829999994</v>
      </c>
      <c r="U64" s="1">
        <f t="shared" si="19"/>
        <v>80.703394200000005</v>
      </c>
      <c r="V64" s="1">
        <f t="shared" si="19"/>
        <v>83.503545119999998</v>
      </c>
      <c r="W64" s="1">
        <f t="shared" si="19"/>
        <v>103.20519587999999</v>
      </c>
      <c r="X64" s="1">
        <f t="shared" si="19"/>
        <v>100.04466708000001</v>
      </c>
      <c r="Y64" s="1">
        <f t="shared" si="19"/>
        <v>123.44231414999999</v>
      </c>
    </row>
    <row r="65" spans="1:25" x14ac:dyDescent="0.3">
      <c r="A65" t="s">
        <v>28</v>
      </c>
      <c r="B65" s="1">
        <v>25.215564669999999</v>
      </c>
      <c r="C65" s="1">
        <v>25.91658576</v>
      </c>
      <c r="D65" s="1">
        <v>27.528891210000001</v>
      </c>
      <c r="E65" s="1">
        <v>28.61124598</v>
      </c>
      <c r="F65" s="1">
        <v>32.129285959999997</v>
      </c>
      <c r="G65" s="1">
        <v>33.466525429999997</v>
      </c>
      <c r="H65" s="1">
        <v>38.414546620000003</v>
      </c>
      <c r="L65" t="s">
        <v>27</v>
      </c>
      <c r="M65" s="1">
        <v>8.7059000000000008E-6</v>
      </c>
      <c r="N65" s="1">
        <v>-1312883.2180000001</v>
      </c>
      <c r="O65" s="1">
        <v>5.3223168170000002E-5</v>
      </c>
      <c r="P65" s="1">
        <v>9.1593000000000004E-12</v>
      </c>
      <c r="Q65" s="1">
        <v>31.667616729999999</v>
      </c>
      <c r="S65" s="1">
        <f t="shared" si="19"/>
        <v>76.084915109999997</v>
      </c>
      <c r="T65" s="1">
        <f t="shared" si="19"/>
        <v>76.970694870000003</v>
      </c>
      <c r="U65" s="1">
        <f t="shared" si="19"/>
        <v>79.994364869999998</v>
      </c>
      <c r="V65" s="1">
        <f t="shared" si="19"/>
        <v>86.851458719999997</v>
      </c>
      <c r="W65" s="1">
        <f t="shared" si="19"/>
        <v>95.002850190000004</v>
      </c>
      <c r="X65" s="1">
        <f t="shared" si="19"/>
        <v>108.50179104</v>
      </c>
      <c r="Y65" s="1">
        <f t="shared" si="19"/>
        <v>107.56964517</v>
      </c>
    </row>
    <row r="66" spans="1:25" x14ac:dyDescent="0.3">
      <c r="A66" t="s">
        <v>29</v>
      </c>
      <c r="B66" s="1">
        <v>25.877831449999999</v>
      </c>
      <c r="C66" s="1">
        <v>26.849367520000001</v>
      </c>
      <c r="D66" s="1">
        <v>27.262683599999999</v>
      </c>
      <c r="E66" s="1">
        <v>29.70268561</v>
      </c>
      <c r="F66" s="1">
        <v>33.086203830000002</v>
      </c>
      <c r="G66" s="1">
        <v>37.467459210000001</v>
      </c>
      <c r="H66" s="1">
        <v>35.278355259999998</v>
      </c>
      <c r="L66" t="s">
        <v>28</v>
      </c>
      <c r="M66" s="1">
        <v>8.6943999999999993E-6</v>
      </c>
      <c r="N66" s="1">
        <v>-1313327.588</v>
      </c>
      <c r="O66" s="1">
        <v>5.3553407280000002E-5</v>
      </c>
      <c r="P66" s="1">
        <v>8.9419000000000001E-12</v>
      </c>
      <c r="Q66" s="1">
        <v>32.129285959999997</v>
      </c>
      <c r="S66" s="1">
        <f t="shared" si="19"/>
        <v>75.646694010000004</v>
      </c>
      <c r="T66" s="1">
        <f t="shared" si="19"/>
        <v>77.749757279999997</v>
      </c>
      <c r="U66" s="1">
        <f t="shared" si="19"/>
        <v>82.586673630000007</v>
      </c>
      <c r="V66" s="1">
        <f t="shared" si="19"/>
        <v>85.833737939999992</v>
      </c>
      <c r="W66" s="1">
        <f t="shared" si="19"/>
        <v>96.387857879999984</v>
      </c>
      <c r="X66" s="1">
        <f t="shared" si="19"/>
        <v>100.39957629</v>
      </c>
      <c r="Y66" s="1">
        <f t="shared" si="19"/>
        <v>115.24363986</v>
      </c>
    </row>
    <row r="67" spans="1:25" x14ac:dyDescent="0.3">
      <c r="A67" t="s">
        <v>30</v>
      </c>
      <c r="B67" s="1">
        <v>25.514266190000001</v>
      </c>
      <c r="C67" s="1">
        <v>25.727897930000001</v>
      </c>
      <c r="D67" s="1">
        <v>26.915568820000001</v>
      </c>
      <c r="E67" s="1">
        <v>29.457843409999999</v>
      </c>
      <c r="F67" s="1">
        <v>31.743678750000001</v>
      </c>
      <c r="G67" s="1">
        <v>31.86807091</v>
      </c>
      <c r="H67" s="1">
        <v>35.141208239999997</v>
      </c>
      <c r="L67" t="s">
        <v>29</v>
      </c>
      <c r="M67" s="1">
        <v>8.6944999999999995E-6</v>
      </c>
      <c r="N67" s="1">
        <v>-1313325.277</v>
      </c>
      <c r="O67" s="1">
        <v>5.689420432E-5</v>
      </c>
      <c r="P67" s="1">
        <v>9.1931000000000005E-12</v>
      </c>
      <c r="Q67" s="1">
        <v>33.086203830000002</v>
      </c>
      <c r="S67" s="1">
        <f t="shared" si="19"/>
        <v>77.633494349999992</v>
      </c>
      <c r="T67" s="1">
        <f t="shared" si="19"/>
        <v>80.548102560000004</v>
      </c>
      <c r="U67" s="1">
        <f t="shared" si="19"/>
        <v>81.788050799999994</v>
      </c>
      <c r="V67" s="1">
        <f t="shared" si="19"/>
        <v>89.108056829999995</v>
      </c>
      <c r="W67" s="1">
        <f t="shared" si="19"/>
        <v>99.258611490000007</v>
      </c>
      <c r="X67" s="1">
        <f t="shared" si="19"/>
        <v>112.40237763</v>
      </c>
      <c r="Y67" s="1">
        <f t="shared" si="19"/>
        <v>105.83506577999999</v>
      </c>
    </row>
    <row r="68" spans="1:25" x14ac:dyDescent="0.3">
      <c r="A68" t="s">
        <v>46</v>
      </c>
      <c r="B68" s="1">
        <v>25.218324849999998</v>
      </c>
      <c r="C68" s="1">
        <v>25.945857610000001</v>
      </c>
      <c r="D68" s="1">
        <v>26.890134289999999</v>
      </c>
      <c r="E68" s="1">
        <v>27.57514754</v>
      </c>
      <c r="F68" s="1">
        <v>36.443798080000001</v>
      </c>
      <c r="G68" s="1">
        <v>37.65876746</v>
      </c>
      <c r="H68" s="1">
        <v>35.42932003</v>
      </c>
      <c r="L68" t="s">
        <v>30</v>
      </c>
      <c r="M68" s="1">
        <v>8.6964000000000003E-6</v>
      </c>
      <c r="N68" s="1">
        <v>-1313276.5260000001</v>
      </c>
      <c r="O68" s="1">
        <v>5.328455507E-5</v>
      </c>
      <c r="P68" s="1">
        <v>9.0359000000000003E-12</v>
      </c>
      <c r="Q68" s="1">
        <v>31.743678750000001</v>
      </c>
      <c r="S68" s="1">
        <f t="shared" si="19"/>
        <v>76.542798570000002</v>
      </c>
      <c r="T68" s="1">
        <f t="shared" si="19"/>
        <v>77.183693790000007</v>
      </c>
      <c r="U68" s="1">
        <f t="shared" si="19"/>
        <v>80.746706459999999</v>
      </c>
      <c r="V68" s="1">
        <f t="shared" si="19"/>
        <v>88.37353023</v>
      </c>
      <c r="W68" s="1">
        <f t="shared" si="19"/>
        <v>95.231036250000002</v>
      </c>
      <c r="X68" s="1">
        <f t="shared" si="19"/>
        <v>95.60421273</v>
      </c>
      <c r="Y68" s="1">
        <f t="shared" si="19"/>
        <v>105.42362471999999</v>
      </c>
    </row>
    <row r="69" spans="1:25" x14ac:dyDescent="0.3">
      <c r="A69" t="s">
        <v>31</v>
      </c>
      <c r="B69" s="1">
        <f t="shared" ref="B69:H69" si="20">AVERAGE(B61:B68)*3</f>
        <v>76.191328766249995</v>
      </c>
      <c r="C69" s="1">
        <f t="shared" si="20"/>
        <v>78.590394165000006</v>
      </c>
      <c r="D69" s="1">
        <f t="shared" si="20"/>
        <v>81.471593025000004</v>
      </c>
      <c r="E69" s="1">
        <f t="shared" si="20"/>
        <v>86.771640461250001</v>
      </c>
      <c r="F69" s="1">
        <f t="shared" si="20"/>
        <v>99.901064658750016</v>
      </c>
      <c r="G69" s="1">
        <f t="shared" si="20"/>
        <v>106.40552271</v>
      </c>
      <c r="H69" s="1">
        <f t="shared" si="20"/>
        <v>109.47627576374998</v>
      </c>
      <c r="L69" t="s">
        <v>46</v>
      </c>
      <c r="M69" s="1">
        <v>8.7049000000000003E-6</v>
      </c>
      <c r="N69" s="1">
        <v>-1312905.598</v>
      </c>
      <c r="O69" s="1">
        <v>6.2737464519999999E-5</v>
      </c>
      <c r="P69" s="1">
        <v>9.3493000000000002E-12</v>
      </c>
      <c r="Q69" s="1">
        <v>36.443798080000001</v>
      </c>
      <c r="S69" s="1">
        <f t="shared" si="19"/>
        <v>75.654974549999991</v>
      </c>
      <c r="T69" s="1">
        <f t="shared" si="19"/>
        <v>77.837572829999999</v>
      </c>
      <c r="U69" s="1">
        <f t="shared" si="19"/>
        <v>80.670402870000004</v>
      </c>
      <c r="V69" s="1">
        <f t="shared" si="19"/>
        <v>82.725442619999995</v>
      </c>
      <c r="W69" s="1">
        <f t="shared" si="19"/>
        <v>109.33139424000001</v>
      </c>
      <c r="X69" s="1">
        <f t="shared" si="19"/>
        <v>112.97630237999999</v>
      </c>
      <c r="Y69" s="1">
        <f t="shared" si="19"/>
        <v>106.28796009</v>
      </c>
    </row>
    <row r="70" spans="1:25" x14ac:dyDescent="0.3">
      <c r="A70" t="s">
        <v>32</v>
      </c>
      <c r="B70">
        <f>STDEV(B61:B68)</f>
        <v>0.30158525939294478</v>
      </c>
      <c r="C70">
        <f>STDEV(C61:C68)</f>
        <v>0.47693296529215923</v>
      </c>
      <c r="D70">
        <f>STDEV(E61:E68)</f>
        <v>0.935402987467154</v>
      </c>
      <c r="E70">
        <f t="shared" ref="E70:H70" si="21">STDEV(E61:E68)</f>
        <v>0.935402987467154</v>
      </c>
      <c r="F70">
        <f t="shared" si="21"/>
        <v>1.6625715355411588</v>
      </c>
      <c r="G70">
        <f t="shared" si="21"/>
        <v>2.261821457593872</v>
      </c>
      <c r="H70">
        <f t="shared" si="21"/>
        <v>2.602502246504045</v>
      </c>
    </row>
    <row r="71" spans="1:25" x14ac:dyDescent="0.3">
      <c r="A71" t="s">
        <v>33</v>
      </c>
      <c r="B71">
        <f>2.5*B70/SQRT(8)</f>
        <v>0.26656622752831893</v>
      </c>
      <c r="C71">
        <f t="shared" ref="C71:H71" si="22">2.5*C70/SQRT(8)</f>
        <v>0.4215531674118676</v>
      </c>
      <c r="D71">
        <f>2.5*E70/SQRT(8)</f>
        <v>0.82678724447522456</v>
      </c>
      <c r="E71">
        <f t="shared" si="22"/>
        <v>0.82678724447522456</v>
      </c>
      <c r="F71">
        <f t="shared" si="22"/>
        <v>1.4695195087361053</v>
      </c>
      <c r="G71">
        <f t="shared" si="22"/>
        <v>1.9991866131223348</v>
      </c>
      <c r="H71">
        <f t="shared" si="22"/>
        <v>2.3003087331952927</v>
      </c>
      <c r="S71" s="1">
        <f>AVERAGE(S62:S69)</f>
        <v>76.19132876625001</v>
      </c>
      <c r="T71" s="1">
        <f t="shared" ref="T71:Y71" si="23">AVERAGE(T62:T69)</f>
        <v>78.590394164999992</v>
      </c>
      <c r="U71" s="1">
        <f t="shared" si="23"/>
        <v>81.471593025000004</v>
      </c>
      <c r="V71" s="1">
        <f t="shared" si="23"/>
        <v>86.771640461249987</v>
      </c>
      <c r="W71" s="1">
        <f t="shared" si="23"/>
        <v>99.901064658750002</v>
      </c>
      <c r="X71" s="1">
        <f t="shared" si="23"/>
        <v>106.40552271</v>
      </c>
      <c r="Y71" s="1">
        <f t="shared" si="23"/>
        <v>109.47627576375</v>
      </c>
    </row>
    <row r="72" spans="1:25" x14ac:dyDescent="0.3">
      <c r="S72">
        <f>STDEV(S62:S69)</f>
        <v>0.90475577817883235</v>
      </c>
      <c r="T72">
        <f t="shared" ref="T72:Y72" si="24">STDEV(T62:T69)</f>
        <v>1.4307988958764788</v>
      </c>
      <c r="U72">
        <f t="shared" si="24"/>
        <v>1.1351699662364578</v>
      </c>
      <c r="V72">
        <f t="shared" si="24"/>
        <v>2.8062089624014614</v>
      </c>
      <c r="W72">
        <f t="shared" si="24"/>
        <v>4.9877146066234763</v>
      </c>
      <c r="X72">
        <f t="shared" si="24"/>
        <v>6.7854643727816129</v>
      </c>
      <c r="Y72">
        <f t="shared" si="24"/>
        <v>7.8075067395121334</v>
      </c>
    </row>
    <row r="73" spans="1:25" x14ac:dyDescent="0.3">
      <c r="S73">
        <f>2.5*S72/SQRT(8)</f>
        <v>0.79969868258495513</v>
      </c>
      <c r="T73">
        <f t="shared" ref="T73:Y73" si="25">2.5*T72/SQRT(8)</f>
        <v>1.2646595022356037</v>
      </c>
      <c r="U73">
        <f t="shared" si="25"/>
        <v>1.0033579761563793</v>
      </c>
      <c r="V73">
        <f t="shared" si="25"/>
        <v>2.4803617334256733</v>
      </c>
      <c r="W73">
        <f t="shared" si="25"/>
        <v>4.4085585262083162</v>
      </c>
      <c r="X73">
        <f t="shared" si="25"/>
        <v>5.9975598393670015</v>
      </c>
      <c r="Y73">
        <f t="shared" si="25"/>
        <v>6.9009261995858759</v>
      </c>
    </row>
    <row r="74" spans="1:25" x14ac:dyDescent="0.3">
      <c r="N74" s="6" t="s">
        <v>44</v>
      </c>
    </row>
    <row r="75" spans="1:25" x14ac:dyDescent="0.3">
      <c r="M75" t="s">
        <v>34</v>
      </c>
      <c r="N75" t="s">
        <v>35</v>
      </c>
      <c r="O75" t="s">
        <v>36</v>
      </c>
      <c r="P75" t="s">
        <v>37</v>
      </c>
      <c r="Q75" t="s">
        <v>38</v>
      </c>
    </row>
    <row r="76" spans="1:25" x14ac:dyDescent="0.3">
      <c r="D76" s="6" t="s">
        <v>70</v>
      </c>
      <c r="L76" t="s">
        <v>24</v>
      </c>
      <c r="M76" s="1">
        <v>9.0044999999999999E-6</v>
      </c>
      <c r="N76" s="1">
        <v>-1302089.8030000001</v>
      </c>
      <c r="O76" s="1">
        <v>5.4066208570000003E-5</v>
      </c>
      <c r="P76" s="1">
        <v>1.1025E-11</v>
      </c>
      <c r="Q76" s="1">
        <v>36.163035229999998</v>
      </c>
      <c r="X76" s="1">
        <v>76.180800000000005</v>
      </c>
    </row>
    <row r="77" spans="1:25" x14ac:dyDescent="0.3">
      <c r="B77">
        <v>300</v>
      </c>
      <c r="C77">
        <v>800</v>
      </c>
      <c r="D77">
        <v>1300</v>
      </c>
      <c r="E77">
        <v>1800</v>
      </c>
      <c r="F77">
        <v>2300</v>
      </c>
      <c r="G77">
        <v>2800</v>
      </c>
      <c r="H77">
        <v>3300</v>
      </c>
      <c r="L77" t="s">
        <v>25</v>
      </c>
      <c r="M77" s="1">
        <v>9.0066999999999997E-6</v>
      </c>
      <c r="N77" s="1">
        <v>-1301767.4920000001</v>
      </c>
      <c r="O77" s="1">
        <v>5.6453686660000002E-5</v>
      </c>
      <c r="P77" s="1">
        <v>1.1019999999999999E-11</v>
      </c>
      <c r="Q77" s="1">
        <v>37.608716280000003</v>
      </c>
      <c r="X77" s="1">
        <v>78.416799999999995</v>
      </c>
    </row>
    <row r="78" spans="1:25" x14ac:dyDescent="0.3">
      <c r="A78" t="s">
        <v>24</v>
      </c>
      <c r="B78" s="1">
        <v>4.7793E-12</v>
      </c>
      <c r="C78" s="1">
        <v>5.3969999999999997E-12</v>
      </c>
      <c r="D78" s="1">
        <v>6.1998999999999999E-12</v>
      </c>
      <c r="E78" s="1">
        <v>7.5252999999999999E-12</v>
      </c>
      <c r="F78" s="1">
        <v>8.9652000000000006E-12</v>
      </c>
      <c r="G78" s="1">
        <v>1.1025E-11</v>
      </c>
      <c r="H78" s="1">
        <v>1.2838E-11</v>
      </c>
      <c r="J78" s="1"/>
      <c r="L78" t="s">
        <v>26</v>
      </c>
      <c r="M78" s="1">
        <v>9.0065999999999995E-6</v>
      </c>
      <c r="N78" s="1">
        <v>-1301899.098</v>
      </c>
      <c r="O78" s="1">
        <v>4.3266783250000003E-5</v>
      </c>
      <c r="P78" s="1">
        <v>1.0134E-11</v>
      </c>
      <c r="Q78" s="1">
        <v>33.348222360000001</v>
      </c>
      <c r="X78">
        <v>81.473500000000001</v>
      </c>
    </row>
    <row r="79" spans="1:25" x14ac:dyDescent="0.3">
      <c r="A79" t="s">
        <v>25</v>
      </c>
      <c r="B79" s="1">
        <v>4.8073999999999999E-12</v>
      </c>
      <c r="C79" s="1">
        <v>5.4049999999999997E-12</v>
      </c>
      <c r="D79" s="1">
        <v>6.2201999999999997E-12</v>
      </c>
      <c r="E79" s="1">
        <v>7.3562999999999993E-12</v>
      </c>
      <c r="F79" s="1">
        <v>9.4743999999999993E-12</v>
      </c>
      <c r="G79" s="1">
        <v>1.1019999999999999E-11</v>
      </c>
      <c r="H79" s="1">
        <v>1.3152999999999999E-11</v>
      </c>
      <c r="J79" s="1"/>
      <c r="L79" t="s">
        <v>27</v>
      </c>
      <c r="M79" s="1">
        <v>9.0061000000000001E-6</v>
      </c>
      <c r="N79" s="1">
        <v>-1301723.5900000001</v>
      </c>
      <c r="O79" s="1">
        <v>4.3547889070000002E-5</v>
      </c>
      <c r="P79" s="1">
        <v>9.8882000000000006E-12</v>
      </c>
      <c r="Q79" s="1">
        <v>36.167263679999998</v>
      </c>
      <c r="X79" s="1">
        <v>86.683000000000007</v>
      </c>
    </row>
    <row r="80" spans="1:25" x14ac:dyDescent="0.3">
      <c r="A80" t="s">
        <v>26</v>
      </c>
      <c r="B80" s="1">
        <v>4.7871000000000001E-12</v>
      </c>
      <c r="C80" s="1">
        <v>5.3608999999999999E-12</v>
      </c>
      <c r="D80" s="1">
        <v>6.2558000000000001E-12</v>
      </c>
      <c r="E80" s="1">
        <v>7.3933E-12</v>
      </c>
      <c r="F80" s="1">
        <v>9.5225999999999998E-12</v>
      </c>
      <c r="G80" s="1">
        <v>1.0134E-11</v>
      </c>
      <c r="H80" s="1">
        <v>1.471E-11</v>
      </c>
      <c r="J80" s="1"/>
      <c r="L80" t="s">
        <v>28</v>
      </c>
      <c r="M80" s="1">
        <v>9.0057999999999994E-6</v>
      </c>
      <c r="N80" s="1">
        <v>-1301925.253</v>
      </c>
      <c r="O80" s="1">
        <v>4.6694290889999998E-5</v>
      </c>
      <c r="P80" s="1">
        <v>1.0419000000000001E-11</v>
      </c>
      <c r="Q80" s="1">
        <v>33.466525429999997</v>
      </c>
      <c r="X80" s="1">
        <v>111.217</v>
      </c>
    </row>
    <row r="81" spans="1:24" x14ac:dyDescent="0.3">
      <c r="A81" t="s">
        <v>27</v>
      </c>
      <c r="B81" s="1">
        <v>4.7809000000000004E-12</v>
      </c>
      <c r="C81" s="1">
        <v>5.4019999999999998E-12</v>
      </c>
      <c r="D81" s="1">
        <v>6.1418999999999999E-12</v>
      </c>
      <c r="E81" s="1">
        <v>7.3153999999999993E-12</v>
      </c>
      <c r="F81" s="1">
        <v>9.1593000000000004E-12</v>
      </c>
      <c r="G81" s="1">
        <v>9.8882000000000006E-12</v>
      </c>
      <c r="H81" s="1">
        <v>1.3817000000000001E-11</v>
      </c>
      <c r="J81" s="1"/>
      <c r="L81" t="s">
        <v>29</v>
      </c>
      <c r="M81" s="1">
        <v>9.0043999999999997E-6</v>
      </c>
      <c r="N81" s="1">
        <v>-1302098.702</v>
      </c>
      <c r="O81" s="1">
        <v>5.1873125560000002E-5</v>
      </c>
      <c r="P81" s="1">
        <v>1.0386E-11</v>
      </c>
      <c r="Q81" s="1">
        <v>37.467459210000001</v>
      </c>
      <c r="X81" s="1">
        <v>108.021</v>
      </c>
    </row>
    <row r="82" spans="1:24" x14ac:dyDescent="0.3">
      <c r="A82" t="s">
        <v>28</v>
      </c>
      <c r="B82" s="1">
        <v>4.7711999999999997E-12</v>
      </c>
      <c r="C82" s="1">
        <v>5.3315999999999996E-12</v>
      </c>
      <c r="D82" s="1">
        <v>6.2599E-12</v>
      </c>
      <c r="E82" s="1">
        <v>7.2225E-12</v>
      </c>
      <c r="F82" s="1">
        <v>8.9419000000000001E-12</v>
      </c>
      <c r="G82" s="1">
        <v>1.0419000000000001E-11</v>
      </c>
      <c r="H82" s="1">
        <v>1.3376E-11</v>
      </c>
      <c r="J82" s="1"/>
      <c r="L82" t="s">
        <v>30</v>
      </c>
      <c r="M82" s="1">
        <v>9.0041999999999993E-6</v>
      </c>
      <c r="N82" s="1">
        <v>-1302086.18</v>
      </c>
      <c r="O82" s="1">
        <v>4.4178866969999998E-5</v>
      </c>
      <c r="P82" s="1">
        <v>1.0068E-11</v>
      </c>
      <c r="Q82" s="1">
        <v>31.86807091</v>
      </c>
      <c r="X82">
        <v>111.89700000000001</v>
      </c>
    </row>
    <row r="83" spans="1:24" x14ac:dyDescent="0.3">
      <c r="A83" t="s">
        <v>29</v>
      </c>
      <c r="B83" s="1">
        <v>4.8369999999999997E-12</v>
      </c>
      <c r="C83" s="1">
        <v>5.4251000000000004E-12</v>
      </c>
      <c r="D83" s="1">
        <v>6.2210999999999998E-12</v>
      </c>
      <c r="E83" s="1">
        <v>7.4855999999999995E-12</v>
      </c>
      <c r="F83" s="1">
        <v>9.1931000000000005E-12</v>
      </c>
      <c r="G83" s="1">
        <v>1.0386E-11</v>
      </c>
      <c r="H83" s="1">
        <v>1.2668999999999999E-11</v>
      </c>
      <c r="J83" s="1"/>
      <c r="L83" t="s">
        <v>46</v>
      </c>
      <c r="M83" s="1">
        <v>9.0081999999999996E-6</v>
      </c>
      <c r="N83" s="1">
        <v>-1301888.4269999999</v>
      </c>
      <c r="O83" s="1">
        <v>4.9453452479999997E-5</v>
      </c>
      <c r="P83" s="1">
        <v>1.0253E-11</v>
      </c>
      <c r="Q83" s="1">
        <v>37.65876746</v>
      </c>
    </row>
    <row r="84" spans="1:24" x14ac:dyDescent="0.3">
      <c r="A84" t="s">
        <v>30</v>
      </c>
      <c r="B84" s="1">
        <v>4.7826000000000002E-12</v>
      </c>
      <c r="C84" s="1">
        <v>5.3071000000000003E-12</v>
      </c>
      <c r="D84" s="1">
        <v>6.1132000000000002E-12</v>
      </c>
      <c r="E84" s="1">
        <v>7.6398999999999994E-12</v>
      </c>
      <c r="F84" s="1">
        <v>9.0359000000000003E-12</v>
      </c>
      <c r="G84" s="1">
        <v>1.0068E-11</v>
      </c>
      <c r="H84" s="1">
        <v>1.2619E-11</v>
      </c>
      <c r="J84" s="1"/>
    </row>
    <row r="85" spans="1:24" x14ac:dyDescent="0.3">
      <c r="A85" t="s">
        <v>46</v>
      </c>
      <c r="B85" s="1">
        <v>4.8038999999999998E-12</v>
      </c>
      <c r="C85" s="1">
        <v>5.4038999999999996E-12</v>
      </c>
      <c r="D85" s="1">
        <v>6.1803000000000002E-12</v>
      </c>
      <c r="E85" s="1">
        <v>7.1966000000000003E-12</v>
      </c>
      <c r="F85" s="1">
        <v>9.3493000000000002E-12</v>
      </c>
      <c r="G85" s="1">
        <v>1.0253E-11</v>
      </c>
      <c r="H85" s="1">
        <v>1.255E-11</v>
      </c>
      <c r="J85" s="1"/>
    </row>
    <row r="86" spans="1:24" x14ac:dyDescent="0.3">
      <c r="A86" s="10" t="s">
        <v>71</v>
      </c>
      <c r="B86" s="1">
        <f>AVERAGE(B78:B85)*10000000</f>
        <v>4.7936750000000008E-5</v>
      </c>
      <c r="C86" s="1">
        <f t="shared" ref="C86:H86" si="26">AVERAGE(C78:C85)*10000000</f>
        <v>5.379074999999999E-5</v>
      </c>
      <c r="D86" s="1">
        <f>AVERAGE(E78:E85)*10000000</f>
        <v>7.3918624999999989E-5</v>
      </c>
      <c r="E86" s="1">
        <f t="shared" si="26"/>
        <v>7.3918624999999989E-5</v>
      </c>
      <c r="F86" s="1">
        <f t="shared" si="26"/>
        <v>9.2052125000000008E-5</v>
      </c>
      <c r="G86" s="1">
        <f t="shared" si="26"/>
        <v>1.039915E-4</v>
      </c>
      <c r="H86" s="1">
        <f t="shared" si="26"/>
        <v>1.3216500000000001E-4</v>
      </c>
      <c r="J86" s="1"/>
    </row>
    <row r="87" spans="1:24" x14ac:dyDescent="0.3">
      <c r="A87" t="s">
        <v>32</v>
      </c>
      <c r="B87">
        <f>STDEV(B78:B85)</f>
        <v>2.1417065958849471E-14</v>
      </c>
      <c r="C87">
        <f t="shared" ref="C87:H87" si="27">STDEV(C78:C85)</f>
        <v>4.1435242073798515E-14</v>
      </c>
      <c r="D87">
        <f>STDEV(E78:E85)</f>
        <v>1.5214619790094735E-13</v>
      </c>
      <c r="E87">
        <f t="shared" si="27"/>
        <v>1.5214619790094735E-13</v>
      </c>
      <c r="F87">
        <f t="shared" si="27"/>
        <v>2.2418704204620846E-13</v>
      </c>
      <c r="G87">
        <f t="shared" si="27"/>
        <v>4.209011522911287E-13</v>
      </c>
      <c r="H87">
        <f t="shared" si="27"/>
        <v>7.4304989257595817E-13</v>
      </c>
    </row>
    <row r="88" spans="1:24" x14ac:dyDescent="0.3">
      <c r="A88" t="s">
        <v>33</v>
      </c>
      <c r="B88">
        <f>2.5*B87/SQRT(8)</f>
        <v>1.8930190715777535E-14</v>
      </c>
      <c r="C88">
        <f t="shared" ref="C88:H88" si="28">2.5*C87/SQRT(8)</f>
        <v>3.6623925813111341E-14</v>
      </c>
      <c r="D88">
        <f>2.5*E87/SQRT(8)</f>
        <v>1.3447951033438791E-13</v>
      </c>
      <c r="E88">
        <f t="shared" si="28"/>
        <v>1.3447951033438791E-13</v>
      </c>
      <c r="F88">
        <f t="shared" si="28"/>
        <v>1.9815522210628456E-13</v>
      </c>
      <c r="G88">
        <f t="shared" si="28"/>
        <v>3.7202757374286106E-13</v>
      </c>
      <c r="H88">
        <f t="shared" si="28"/>
        <v>6.5676952225049452E-13</v>
      </c>
      <c r="N88" s="6" t="s">
        <v>45</v>
      </c>
    </row>
    <row r="89" spans="1:24" x14ac:dyDescent="0.3">
      <c r="M89" t="s">
        <v>34</v>
      </c>
      <c r="N89" t="s">
        <v>35</v>
      </c>
      <c r="O89" t="s">
        <v>36</v>
      </c>
      <c r="P89" t="s">
        <v>37</v>
      </c>
      <c r="Q89" t="s">
        <v>38</v>
      </c>
    </row>
    <row r="90" spans="1:24" x14ac:dyDescent="0.3">
      <c r="A90" s="6" t="s">
        <v>72</v>
      </c>
      <c r="B90" s="1">
        <f>1/B86</f>
        <v>20860.821812075283</v>
      </c>
      <c r="C90" s="1">
        <f t="shared" ref="C90:H90" si="29">1/C86</f>
        <v>18590.556926609133</v>
      </c>
      <c r="D90" s="1">
        <f>1/E86</f>
        <v>13528.390172300962</v>
      </c>
      <c r="E90" s="1">
        <f t="shared" si="29"/>
        <v>13528.390172300962</v>
      </c>
      <c r="F90" s="1">
        <f t="shared" si="29"/>
        <v>10863.410268910142</v>
      </c>
      <c r="G90" s="1">
        <f t="shared" si="29"/>
        <v>9616.1705524009176</v>
      </c>
      <c r="H90" s="1">
        <f t="shared" si="29"/>
        <v>7566.2997011311618</v>
      </c>
      <c r="L90" t="s">
        <v>24</v>
      </c>
      <c r="M90" s="1">
        <v>9.2480000000000002E-6</v>
      </c>
      <c r="N90" s="1">
        <v>-1294280.8529999999</v>
      </c>
      <c r="O90" s="1">
        <v>5.1778489420000002E-5</v>
      </c>
      <c r="P90" s="1">
        <v>1.2838E-11</v>
      </c>
      <c r="Q90" s="1">
        <v>32.639079420000002</v>
      </c>
    </row>
    <row r="91" spans="1:24" x14ac:dyDescent="0.3">
      <c r="A91" t="s">
        <v>59</v>
      </c>
      <c r="B91" s="1">
        <v>3.07364E-8</v>
      </c>
      <c r="C91" s="1">
        <v>5.0547999999999997E-8</v>
      </c>
      <c r="D91" s="1">
        <v>5.9304E-8</v>
      </c>
      <c r="E91" s="1">
        <v>1.6047000000000001E-7</v>
      </c>
      <c r="F91" s="1">
        <v>7.7695999999999999E-7</v>
      </c>
      <c r="G91" s="1">
        <v>1.8846999999999999E-6</v>
      </c>
      <c r="H91" s="1">
        <v>9.0146000000000005E-8</v>
      </c>
      <c r="L91" t="s">
        <v>25</v>
      </c>
      <c r="M91" s="1">
        <v>9.2502E-6</v>
      </c>
      <c r="N91" s="1">
        <v>-1294273.2609999999</v>
      </c>
      <c r="O91" s="1">
        <v>5.7483525119999999E-5</v>
      </c>
      <c r="P91" s="1">
        <v>1.3152999999999999E-11</v>
      </c>
      <c r="Q91" s="1">
        <v>38.030239360000003</v>
      </c>
    </row>
    <row r="92" spans="1:24" x14ac:dyDescent="0.3">
      <c r="L92" t="s">
        <v>26</v>
      </c>
      <c r="M92" s="1">
        <v>9.2555999999999999E-6</v>
      </c>
      <c r="N92" s="1">
        <v>-1294153.254</v>
      </c>
      <c r="O92" s="1">
        <v>7.0671167050000001E-5</v>
      </c>
      <c r="P92" s="1">
        <v>1.471E-11</v>
      </c>
      <c r="Q92" s="1">
        <v>41.147438049999998</v>
      </c>
    </row>
    <row r="93" spans="1:24" x14ac:dyDescent="0.3">
      <c r="B93" s="1">
        <f>(B91/B86)/B90</f>
        <v>3.07364E-8</v>
      </c>
      <c r="C93" s="1">
        <f t="shared" ref="C93:H93" si="30">(C91/C86)/C90</f>
        <v>5.054799999999999E-8</v>
      </c>
      <c r="D93" s="1">
        <f>(E91/E86)/E90</f>
        <v>1.6046999999999998E-7</v>
      </c>
      <c r="E93" s="1">
        <f t="shared" si="30"/>
        <v>1.6046999999999998E-7</v>
      </c>
      <c r="F93" s="1">
        <f t="shared" si="30"/>
        <v>7.7695999999999988E-7</v>
      </c>
      <c r="G93" s="1">
        <f t="shared" si="30"/>
        <v>1.8846999999999999E-6</v>
      </c>
      <c r="H93" s="1">
        <f t="shared" si="30"/>
        <v>9.0145999999999992E-8</v>
      </c>
      <c r="L93" t="s">
        <v>27</v>
      </c>
      <c r="M93" s="1">
        <v>9.2637000000000008E-6</v>
      </c>
      <c r="N93" s="1">
        <v>-1293958.6040000001</v>
      </c>
      <c r="O93" s="1">
        <v>6.0727304630000001E-5</v>
      </c>
      <c r="P93" s="1">
        <v>1.3817000000000001E-11</v>
      </c>
      <c r="Q93" s="1">
        <v>35.85654839</v>
      </c>
    </row>
    <row r="94" spans="1:24" x14ac:dyDescent="0.3">
      <c r="L94" t="s">
        <v>28</v>
      </c>
      <c r="M94" s="1">
        <v>9.2528000000000006E-6</v>
      </c>
      <c r="N94" s="1">
        <v>-1294226.0689999999</v>
      </c>
      <c r="O94" s="1">
        <v>5.9798351050000002E-5</v>
      </c>
      <c r="P94" s="1">
        <v>1.3376E-11</v>
      </c>
      <c r="Q94" s="1">
        <v>38.414546620000003</v>
      </c>
    </row>
    <row r="95" spans="1:24" x14ac:dyDescent="0.3">
      <c r="L95" t="s">
        <v>29</v>
      </c>
      <c r="M95" s="1">
        <v>9.2534000000000002E-6</v>
      </c>
      <c r="N95" s="1">
        <v>-1294059.662</v>
      </c>
      <c r="O95" s="1">
        <v>5.345484024E-5</v>
      </c>
      <c r="P95" s="1">
        <v>1.2668999999999999E-11</v>
      </c>
      <c r="Q95" s="1">
        <v>35.278355259999998</v>
      </c>
    </row>
    <row r="96" spans="1:24" x14ac:dyDescent="0.3">
      <c r="L96" t="s">
        <v>30</v>
      </c>
      <c r="M96" s="1">
        <v>9.2473000000000004E-6</v>
      </c>
      <c r="N96" s="1">
        <v>-1294359.932</v>
      </c>
      <c r="O96" s="1">
        <v>5.1321669590000002E-5</v>
      </c>
      <c r="P96" s="1">
        <v>1.2619E-11</v>
      </c>
      <c r="Q96" s="1">
        <v>35.141208239999997</v>
      </c>
    </row>
    <row r="97" spans="12:17" x14ac:dyDescent="0.3">
      <c r="L97" t="s">
        <v>46</v>
      </c>
      <c r="M97" s="1">
        <v>9.2582000000000006E-6</v>
      </c>
      <c r="N97" s="1">
        <v>-1293920.8700000001</v>
      </c>
      <c r="O97" s="1">
        <v>5.1621073359999999E-5</v>
      </c>
      <c r="P97" s="1">
        <v>1.255E-11</v>
      </c>
      <c r="Q97" s="1">
        <v>35.42932003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H16" sqref="H16"/>
    </sheetView>
  </sheetViews>
  <sheetFormatPr baseColWidth="10" defaultRowHeight="15.05" x14ac:dyDescent="0.3"/>
  <sheetData>
    <row r="3" spans="1:9" ht="14.4" x14ac:dyDescent="0.3">
      <c r="A3" t="s">
        <v>73</v>
      </c>
      <c r="C3">
        <f>244+2*16</f>
        <v>276</v>
      </c>
    </row>
    <row r="4" spans="1:9" ht="14.4" x14ac:dyDescent="0.3">
      <c r="A4" t="s">
        <v>74</v>
      </c>
      <c r="C4">
        <f>238+2*16</f>
        <v>270</v>
      </c>
    </row>
    <row r="5" spans="1:9" x14ac:dyDescent="0.3">
      <c r="A5" t="s">
        <v>75</v>
      </c>
      <c r="C5">
        <f>0.24*C3+(1-0.24)*C4</f>
        <v>271.44</v>
      </c>
    </row>
    <row r="6" spans="1:9" x14ac:dyDescent="0.3">
      <c r="A6" t="s">
        <v>76</v>
      </c>
      <c r="C6">
        <f>0.45*C3+(1-0.45)*C4</f>
        <v>272.7</v>
      </c>
    </row>
    <row r="8" spans="1:9" ht="14.4" x14ac:dyDescent="0.3">
      <c r="A8" t="s">
        <v>77</v>
      </c>
      <c r="C8" t="s">
        <v>78</v>
      </c>
    </row>
    <row r="13" spans="1:9" ht="14.4" x14ac:dyDescent="0.3">
      <c r="B13" s="6" t="s">
        <v>16</v>
      </c>
    </row>
    <row r="15" spans="1:9" ht="14.4" x14ac:dyDescent="0.3">
      <c r="A15" s="3" t="s">
        <v>2</v>
      </c>
      <c r="B15" s="7" t="s">
        <v>7</v>
      </c>
      <c r="C15" s="7" t="s">
        <v>9</v>
      </c>
      <c r="D15" s="12" t="s">
        <v>79</v>
      </c>
      <c r="E15" s="12" t="s">
        <v>80</v>
      </c>
      <c r="G15" s="3" t="s">
        <v>2</v>
      </c>
      <c r="H15" s="12" t="s">
        <v>79</v>
      </c>
      <c r="I15" s="12" t="s">
        <v>80</v>
      </c>
    </row>
    <row r="16" spans="1:9" ht="14.4" x14ac:dyDescent="0.3">
      <c r="A16">
        <v>300</v>
      </c>
      <c r="B16" s="1">
        <v>75.623400000000004</v>
      </c>
      <c r="C16" s="1">
        <v>76.180800000000005</v>
      </c>
      <c r="D16">
        <f>(0.3261+0.000007734*A16-11470*POWER(A16,-2))*$C$5</f>
        <v>54.552859087999998</v>
      </c>
      <c r="E16">
        <f>(0.3261+0.0000008311*A16-11470*POWER(A16,-2))*$C$6</f>
        <v>54.241362290999994</v>
      </c>
      <c r="G16">
        <v>300</v>
      </c>
      <c r="H16">
        <f>(0.3261+0.000007734*G16-11470*POWER(G16,-2))*$C$5</f>
        <v>54.552859087999998</v>
      </c>
      <c r="I16">
        <f>(0.3261+0.0000008311*G16-11470*POWER(G16,-2))*$C$6</f>
        <v>54.241362290999994</v>
      </c>
    </row>
    <row r="17" spans="1:9" ht="14.4" x14ac:dyDescent="0.3">
      <c r="A17">
        <v>800</v>
      </c>
      <c r="B17" s="1">
        <v>78.148200000000003</v>
      </c>
      <c r="C17" s="1">
        <v>78.416799999999995</v>
      </c>
      <c r="D17">
        <f>(0.3261+0.000007734*A17-11470*POWER(A17,-2))*$C$5</f>
        <v>85.331323818000001</v>
      </c>
      <c r="E17">
        <f>(0.3261+0.0000008311*A17-11470*POWER(A17,-2))*$C$6</f>
        <v>84.221487463499997</v>
      </c>
      <c r="G17">
        <v>400</v>
      </c>
      <c r="H17">
        <f t="shared" ref="H17:H28" si="0">(0.3261+0.000007734*G17-11470*POWER(G17,-2))*$C$5</f>
        <v>69.897455783999987</v>
      </c>
      <c r="I17">
        <f t="shared" ref="I17:I28" si="1">(0.3261+0.0000008311*G17-11470*POWER(G17,-2))*$C$6</f>
        <v>69.468945137999995</v>
      </c>
    </row>
    <row r="18" spans="1:9" ht="14.4" x14ac:dyDescent="0.3">
      <c r="A18">
        <v>1300</v>
      </c>
      <c r="B18" s="1">
        <v>83.303899999999999</v>
      </c>
      <c r="C18">
        <v>81.473500000000001</v>
      </c>
      <c r="D18">
        <f>(0.3261+0.000007734*A18-11470*POWER(A18,-2))*$C$5</f>
        <v>89.40343758646155</v>
      </c>
      <c r="E18">
        <f>(0.3261+0.0000008311*A18-11470*POWER(A18,-2))*$C$6</f>
        <v>87.371293201828408</v>
      </c>
      <c r="G18">
        <v>500</v>
      </c>
      <c r="H18">
        <f t="shared" si="0"/>
        <v>77.112575280000001</v>
      </c>
      <c r="I18">
        <f t="shared" si="1"/>
        <v>76.529314485</v>
      </c>
    </row>
    <row r="19" spans="1:9" ht="14.4" x14ac:dyDescent="0.3">
      <c r="A19">
        <v>1800</v>
      </c>
      <c r="B19" s="1">
        <v>86.986199999999997</v>
      </c>
      <c r="C19" s="1">
        <v>86.683000000000007</v>
      </c>
      <c r="D19">
        <f>(0.3261+0.000007734*A19-11470*POWER(A19,-2))*$C$5</f>
        <v>91.334423416888896</v>
      </c>
      <c r="E19">
        <f>(0.3261+0.0000008311*A19-11470*POWER(A19,-2))*$C$6</f>
        <v>88.370032079333342</v>
      </c>
      <c r="G19">
        <v>600</v>
      </c>
      <c r="H19">
        <f t="shared" si="0"/>
        <v>81.127794175999995</v>
      </c>
      <c r="I19">
        <f t="shared" si="1"/>
        <v>80.374929581999993</v>
      </c>
    </row>
    <row r="20" spans="1:9" ht="14.4" x14ac:dyDescent="0.3">
      <c r="A20">
        <v>2300</v>
      </c>
      <c r="B20" s="1">
        <v>98.182900000000004</v>
      </c>
      <c r="C20" s="1">
        <v>111.217</v>
      </c>
      <c r="G20">
        <v>700</v>
      </c>
      <c r="H20">
        <f t="shared" si="0"/>
        <v>83.632194035265314</v>
      </c>
      <c r="I20">
        <f t="shared" si="1"/>
        <v>82.702712556551006</v>
      </c>
    </row>
    <row r="21" spans="1:9" ht="14.4" x14ac:dyDescent="0.3">
      <c r="A21">
        <v>2800</v>
      </c>
      <c r="B21" s="1">
        <v>111.264</v>
      </c>
      <c r="C21" s="1">
        <v>108.021</v>
      </c>
      <c r="G21">
        <v>800</v>
      </c>
      <c r="H21">
        <f t="shared" si="0"/>
        <v>85.331323818000001</v>
      </c>
      <c r="I21">
        <f t="shared" si="1"/>
        <v>84.221487463499997</v>
      </c>
    </row>
    <row r="22" spans="1:9" ht="14.4" x14ac:dyDescent="0.3">
      <c r="A22">
        <v>3300</v>
      </c>
      <c r="B22">
        <v>110.197</v>
      </c>
      <c r="C22">
        <v>111.89700000000001</v>
      </c>
      <c r="G22">
        <v>900</v>
      </c>
      <c r="H22">
        <f t="shared" si="0"/>
        <v>86.562244819555545</v>
      </c>
      <c r="I22">
        <f t="shared" si="1"/>
        <v>85.269880206333326</v>
      </c>
    </row>
    <row r="23" spans="1:9" ht="14.4" x14ac:dyDescent="0.3">
      <c r="G23">
        <v>1000</v>
      </c>
      <c r="H23">
        <f t="shared" si="0"/>
        <v>87.502484160000009</v>
      </c>
      <c r="I23">
        <f t="shared" si="1"/>
        <v>86.026241970000001</v>
      </c>
    </row>
    <row r="24" spans="1:9" ht="14.4" x14ac:dyDescent="0.3">
      <c r="G24">
        <v>1100</v>
      </c>
      <c r="H24">
        <f t="shared" si="0"/>
        <v>88.252760920462819</v>
      </c>
      <c r="I24">
        <f t="shared" si="1"/>
        <v>86.591759364520669</v>
      </c>
    </row>
    <row r="25" spans="1:9" ht="14.4" x14ac:dyDescent="0.3">
      <c r="G25">
        <v>1200</v>
      </c>
      <c r="H25">
        <f t="shared" si="0"/>
        <v>88.873669351999993</v>
      </c>
      <c r="I25">
        <f t="shared" si="1"/>
        <v>87.027307914000005</v>
      </c>
    </row>
    <row r="26" spans="1:9" ht="14.4" x14ac:dyDescent="0.3">
      <c r="G26">
        <v>1300</v>
      </c>
      <c r="H26">
        <f t="shared" si="0"/>
        <v>89.40343758646155</v>
      </c>
      <c r="I26">
        <f t="shared" si="1"/>
        <v>87.371293201828408</v>
      </c>
    </row>
    <row r="27" spans="1:9" ht="14.4" x14ac:dyDescent="0.3">
      <c r="G27">
        <v>1400</v>
      </c>
      <c r="H27">
        <f t="shared" si="0"/>
        <v>89.867149784816334</v>
      </c>
      <c r="I27">
        <f t="shared" si="1"/>
        <v>87.648915827387768</v>
      </c>
    </row>
    <row r="28" spans="1:9" x14ac:dyDescent="0.3">
      <c r="G28">
        <v>1500</v>
      </c>
      <c r="H28">
        <f t="shared" si="0"/>
        <v>90.281818640000012</v>
      </c>
      <c r="I28">
        <f t="shared" si="1"/>
        <v>87.877267455000009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0"/>
  <sheetViews>
    <sheetView topLeftCell="A55" workbookViewId="0">
      <selection activeCell="A109" sqref="A109:G110"/>
    </sheetView>
  </sheetViews>
  <sheetFormatPr baseColWidth="10" defaultRowHeight="15.05" x14ac:dyDescent="0.3"/>
  <sheetData>
    <row r="4" spans="1:7" ht="14.4" x14ac:dyDescent="0.3">
      <c r="D4" s="2" t="s">
        <v>1</v>
      </c>
    </row>
    <row r="5" spans="1:7" ht="14.4" x14ac:dyDescent="0.3">
      <c r="A5" s="4"/>
    </row>
    <row r="6" spans="1:7" ht="14.4" x14ac:dyDescent="0.3">
      <c r="A6" s="3" t="s">
        <v>2</v>
      </c>
      <c r="B6" s="5" t="s">
        <v>3</v>
      </c>
      <c r="C6" s="5" t="s">
        <v>0</v>
      </c>
      <c r="D6" s="5" t="s">
        <v>15</v>
      </c>
      <c r="E6" s="5" t="s">
        <v>4</v>
      </c>
      <c r="F6" s="5" t="s">
        <v>5</v>
      </c>
      <c r="G6" s="5" t="s">
        <v>16</v>
      </c>
    </row>
    <row r="7" spans="1:7" ht="14.4" x14ac:dyDescent="0.3">
      <c r="A7">
        <v>2000</v>
      </c>
      <c r="B7" s="1">
        <v>2.62015E-5</v>
      </c>
      <c r="C7">
        <f>(1/6)*(( (2592*0.33333/6.02E+23)*B7)^(1/3))*10000000000</f>
        <v>5.5837817804265395</v>
      </c>
      <c r="D7" s="1">
        <v>-3839000</v>
      </c>
      <c r="E7" s="1">
        <v>4.5675199999999999E-5</v>
      </c>
      <c r="F7" s="1">
        <v>7.8841199999999993E-6</v>
      </c>
      <c r="G7" s="1">
        <v>88.629599999999996</v>
      </c>
    </row>
    <row r="8" spans="1:7" ht="14.4" x14ac:dyDescent="0.3">
      <c r="A8">
        <v>2150</v>
      </c>
      <c r="B8" s="1">
        <v>2.6398100000000001E-5</v>
      </c>
      <c r="C8">
        <f t="shared" ref="C8:C12" si="0">(1/6)*(( (2592*0.33333/6.02E+23)*B8)^(1/3))*10000000000</f>
        <v>5.597712754077369</v>
      </c>
      <c r="D8" s="1">
        <v>-3830700</v>
      </c>
      <c r="E8" s="1">
        <v>5.1343E-5</v>
      </c>
      <c r="F8" s="1">
        <v>8.5511000000000002E-6</v>
      </c>
      <c r="G8" s="1">
        <v>93.923299999999998</v>
      </c>
    </row>
    <row r="9" spans="1:7" ht="14.4" x14ac:dyDescent="0.3">
      <c r="A9">
        <v>2450</v>
      </c>
      <c r="B9" s="1">
        <v>2.6844700000000001E-5</v>
      </c>
      <c r="C9">
        <f t="shared" si="0"/>
        <v>5.6291035442386885</v>
      </c>
      <c r="D9" s="1">
        <v>-3812325</v>
      </c>
      <c r="E9" s="1">
        <v>6.0411200000000002E-5</v>
      </c>
      <c r="F9" s="1">
        <v>7.5405500000000002E-6</v>
      </c>
      <c r="G9" s="1">
        <v>105.874</v>
      </c>
    </row>
    <row r="10" spans="1:7" ht="14.4" x14ac:dyDescent="0.3">
      <c r="A10">
        <v>2600</v>
      </c>
      <c r="B10" s="1">
        <v>2.71827E-5</v>
      </c>
      <c r="C10">
        <f t="shared" si="0"/>
        <v>5.6526303119212846</v>
      </c>
      <c r="D10" s="1">
        <v>-3797575</v>
      </c>
      <c r="E10" s="1">
        <v>9.0010499999999995E-5</v>
      </c>
      <c r="F10" s="1">
        <v>1.1731700000000001E-6</v>
      </c>
      <c r="G10" s="1">
        <v>153.95699999999999</v>
      </c>
    </row>
    <row r="11" spans="1:7" ht="14.4" x14ac:dyDescent="0.3">
      <c r="A11">
        <v>2950</v>
      </c>
      <c r="B11" s="1">
        <v>2.7843899999999999E-5</v>
      </c>
      <c r="C11">
        <f t="shared" si="0"/>
        <v>5.6980957241233794</v>
      </c>
      <c r="D11" s="1">
        <v>-3765050</v>
      </c>
      <c r="E11" s="1">
        <v>5.4277799999999997E-5</v>
      </c>
      <c r="F11" s="1">
        <v>1.1502799999999999E-6</v>
      </c>
      <c r="G11" s="1">
        <v>108.949</v>
      </c>
    </row>
    <row r="12" spans="1:7" ht="14.4" x14ac:dyDescent="0.3">
      <c r="A12">
        <v>3100</v>
      </c>
      <c r="B12" s="1">
        <v>2.8076899999999999E-5</v>
      </c>
      <c r="C12">
        <f t="shared" si="0"/>
        <v>5.7139456363488996</v>
      </c>
      <c r="D12" s="1">
        <v>-3753850</v>
      </c>
      <c r="E12" s="1">
        <v>5.7216999999999998E-5</v>
      </c>
      <c r="F12" s="1">
        <v>1.24372E-6</v>
      </c>
      <c r="G12" s="1">
        <v>109.572</v>
      </c>
    </row>
    <row r="13" spans="1:7" ht="14.4" x14ac:dyDescent="0.3">
      <c r="B13" s="1"/>
      <c r="D13" s="1"/>
      <c r="E13" s="1"/>
      <c r="F13" s="1"/>
      <c r="G13" s="1"/>
    </row>
    <row r="17" spans="1:7" ht="14.4" x14ac:dyDescent="0.3">
      <c r="D17" s="2" t="s">
        <v>6</v>
      </c>
    </row>
    <row r="18" spans="1:7" ht="14.4" x14ac:dyDescent="0.3">
      <c r="A18" s="4"/>
    </row>
    <row r="19" spans="1:7" ht="14.4" x14ac:dyDescent="0.3">
      <c r="A19" s="3" t="s">
        <v>2</v>
      </c>
      <c r="B19" s="5" t="s">
        <v>3</v>
      </c>
      <c r="C19" s="5" t="s">
        <v>0</v>
      </c>
      <c r="D19" s="5" t="s">
        <v>15</v>
      </c>
      <c r="E19" s="5" t="s">
        <v>4</v>
      </c>
      <c r="F19" s="5" t="s">
        <v>5</v>
      </c>
      <c r="G19" s="5" t="s">
        <v>16</v>
      </c>
    </row>
    <row r="20" spans="1:7" ht="14.4" x14ac:dyDescent="0.3">
      <c r="A20">
        <v>2000</v>
      </c>
      <c r="B20" s="1">
        <v>2.6078500000000001E-5</v>
      </c>
      <c r="C20">
        <f>(1/6)*(( (2592*0.33333/6.02E+23)*B20)^(1/3))*10000000000</f>
        <v>5.5750305934011912</v>
      </c>
      <c r="D20" s="1">
        <v>-3853900</v>
      </c>
      <c r="E20" s="1">
        <v>4.6362000000000001E-5</v>
      </c>
      <c r="F20" s="1">
        <v>7.9153800000000008E-6</v>
      </c>
      <c r="G20" s="1">
        <v>89.271900000000002</v>
      </c>
    </row>
    <row r="21" spans="1:7" ht="14.4" x14ac:dyDescent="0.3">
      <c r="A21">
        <v>2150</v>
      </c>
      <c r="B21" s="1">
        <v>2.6268500000000001E-5</v>
      </c>
      <c r="C21">
        <f t="shared" ref="C21:C25" si="1">(1/6)*(( (2592*0.33333/6.02E+23)*B21)^(1/3))*10000000000</f>
        <v>5.5885371691010572</v>
      </c>
      <c r="D21" s="1">
        <v>-3845900</v>
      </c>
      <c r="E21" s="1">
        <v>4.9881199999999999E-5</v>
      </c>
      <c r="F21" s="1">
        <v>8.4968499999999998E-6</v>
      </c>
      <c r="G21" s="1">
        <v>91.725800000000007</v>
      </c>
    </row>
    <row r="22" spans="1:7" ht="14.4" x14ac:dyDescent="0.3">
      <c r="A22">
        <v>2450</v>
      </c>
      <c r="B22" s="1">
        <v>2.67392E-5</v>
      </c>
      <c r="C22">
        <f t="shared" si="1"/>
        <v>5.6217197142878907</v>
      </c>
      <c r="D22" s="1">
        <v>-3826225</v>
      </c>
      <c r="E22" s="1">
        <v>6.3268499999999999E-5</v>
      </c>
      <c r="F22" s="1">
        <v>3.24818E-6</v>
      </c>
      <c r="G22" s="1">
        <v>108.557</v>
      </c>
    </row>
    <row r="23" spans="1:7" ht="14.4" x14ac:dyDescent="0.3">
      <c r="A23">
        <v>2600</v>
      </c>
      <c r="B23" s="1">
        <v>2.70824E-5</v>
      </c>
      <c r="C23">
        <f t="shared" si="1"/>
        <v>5.6456692964753588</v>
      </c>
      <c r="D23" s="1">
        <v>-3810750</v>
      </c>
      <c r="E23" s="1">
        <v>7.7844500000000003E-5</v>
      </c>
      <c r="F23" s="1">
        <v>1.1104500000000001E-6</v>
      </c>
      <c r="G23" s="1">
        <v>140.04900000000001</v>
      </c>
    </row>
    <row r="24" spans="1:7" ht="14.4" x14ac:dyDescent="0.3">
      <c r="A24">
        <v>2950</v>
      </c>
      <c r="B24" s="1">
        <v>2.7696100000000001E-5</v>
      </c>
      <c r="C24">
        <f t="shared" si="1"/>
        <v>5.6879956890615464</v>
      </c>
      <c r="D24" s="1">
        <v>-3779875</v>
      </c>
      <c r="E24" s="1">
        <v>5.7114499999999997E-5</v>
      </c>
      <c r="F24" s="1">
        <v>1.16628E-6</v>
      </c>
      <c r="G24" s="1">
        <v>111.71</v>
      </c>
    </row>
    <row r="25" spans="1:7" ht="14.4" x14ac:dyDescent="0.3">
      <c r="A25">
        <v>3100</v>
      </c>
      <c r="B25" s="1">
        <v>2.79276E-5</v>
      </c>
      <c r="C25">
        <f t="shared" si="1"/>
        <v>5.7037995888486197</v>
      </c>
      <c r="D25" s="1">
        <v>-3768575</v>
      </c>
      <c r="E25" s="1">
        <v>5.88063E-5</v>
      </c>
      <c r="F25" s="1">
        <v>1.2479500000000001E-6</v>
      </c>
      <c r="G25" s="1">
        <v>114.82</v>
      </c>
    </row>
    <row r="29" spans="1:7" ht="14.4" x14ac:dyDescent="0.3">
      <c r="D29" s="2" t="s">
        <v>7</v>
      </c>
    </row>
    <row r="30" spans="1:7" ht="14.4" x14ac:dyDescent="0.3">
      <c r="A30" s="4"/>
    </row>
    <row r="31" spans="1:7" ht="14.4" x14ac:dyDescent="0.3">
      <c r="A31" s="3" t="s">
        <v>2</v>
      </c>
      <c r="B31" s="5" t="s">
        <v>3</v>
      </c>
      <c r="C31" s="5" t="s">
        <v>0</v>
      </c>
      <c r="D31" s="5" t="s">
        <v>15</v>
      </c>
      <c r="E31" s="5" t="s">
        <v>4</v>
      </c>
      <c r="F31" s="5" t="s">
        <v>5</v>
      </c>
      <c r="G31" s="5" t="s">
        <v>16</v>
      </c>
    </row>
    <row r="32" spans="1:7" ht="14.4" x14ac:dyDescent="0.3">
      <c r="A32">
        <v>2000</v>
      </c>
      <c r="B32" s="1">
        <v>2.5952299999999999E-5</v>
      </c>
      <c r="C32">
        <f>(1/6)*(( (2592*0.33333/6.02E+23)*B32)^(1/3))*10000000000</f>
        <v>5.5660230861479656</v>
      </c>
      <c r="D32" s="1">
        <v>-3868900</v>
      </c>
      <c r="E32" s="1">
        <v>4.6001999999999998E-5</v>
      </c>
      <c r="F32" s="1">
        <v>7.9110999999999995E-6</v>
      </c>
      <c r="G32" s="1">
        <v>88.458299999999994</v>
      </c>
    </row>
    <row r="33" spans="1:7" ht="14.4" x14ac:dyDescent="0.3">
      <c r="A33">
        <v>2150</v>
      </c>
      <c r="B33" s="1">
        <v>2.6142100000000002E-5</v>
      </c>
      <c r="C33">
        <f t="shared" ref="C33:C37" si="2">(1/6)*(( (2592*0.33333/6.02E+23)*B33)^(1/3))*10000000000</f>
        <v>5.5795590247833848</v>
      </c>
      <c r="D33" s="1">
        <v>-3860850</v>
      </c>
      <c r="E33" s="1">
        <v>5.3121500000000003E-5</v>
      </c>
      <c r="F33" s="1">
        <v>8.6835200000000005E-6</v>
      </c>
      <c r="G33" s="1">
        <v>94.758700000000005</v>
      </c>
    </row>
    <row r="34" spans="1:7" ht="14.4" x14ac:dyDescent="0.3">
      <c r="A34">
        <v>2450</v>
      </c>
      <c r="B34" s="1">
        <v>2.6620600000000001E-5</v>
      </c>
      <c r="C34">
        <f t="shared" si="2"/>
        <v>5.613395803460917</v>
      </c>
      <c r="D34" s="1">
        <v>-3840750</v>
      </c>
      <c r="E34" s="1">
        <v>7.0202499999999997E-5</v>
      </c>
      <c r="F34" s="1">
        <v>1.0407499999999999E-6</v>
      </c>
      <c r="G34" s="1">
        <v>117.6</v>
      </c>
    </row>
    <row r="35" spans="1:7" ht="14.4" x14ac:dyDescent="0.3">
      <c r="A35">
        <v>2600</v>
      </c>
      <c r="B35" s="1">
        <v>2.6971700000000001E-5</v>
      </c>
      <c r="C35">
        <f t="shared" si="2"/>
        <v>5.637966519460762</v>
      </c>
      <c r="D35" s="1">
        <v>-3824100</v>
      </c>
      <c r="E35" s="1">
        <v>7.8986799999999994E-5</v>
      </c>
      <c r="F35" s="1">
        <v>1.1213E-6</v>
      </c>
      <c r="G35" s="1">
        <v>140.102</v>
      </c>
    </row>
    <row r="36" spans="1:7" ht="14.4" x14ac:dyDescent="0.3">
      <c r="A36">
        <v>2950</v>
      </c>
      <c r="B36" s="1">
        <v>2.7543E-5</v>
      </c>
      <c r="C36">
        <f t="shared" si="2"/>
        <v>5.677495513982203</v>
      </c>
      <c r="D36" s="1">
        <v>-3794875</v>
      </c>
      <c r="E36" s="1">
        <v>5.5408000000000002E-5</v>
      </c>
      <c r="F36" s="1">
        <v>1.1538000000000001E-6</v>
      </c>
      <c r="G36" s="1">
        <v>114.67100000000001</v>
      </c>
    </row>
    <row r="37" spans="1:7" ht="14.4" x14ac:dyDescent="0.3">
      <c r="A37">
        <v>3100</v>
      </c>
      <c r="B37" s="1">
        <v>2.77686E-5</v>
      </c>
      <c r="C37">
        <f t="shared" si="2"/>
        <v>5.6929545145696689</v>
      </c>
      <c r="D37" s="1">
        <v>-3784225</v>
      </c>
      <c r="E37" s="1">
        <v>5.54658E-5</v>
      </c>
      <c r="F37" s="1">
        <v>1.23322E-6</v>
      </c>
      <c r="G37" s="1">
        <v>109.774</v>
      </c>
    </row>
    <row r="41" spans="1:7" ht="14.4" x14ac:dyDescent="0.3">
      <c r="D41" s="2" t="s">
        <v>8</v>
      </c>
    </row>
    <row r="42" spans="1:7" ht="14.4" x14ac:dyDescent="0.3">
      <c r="A42" s="4"/>
    </row>
    <row r="43" spans="1:7" ht="14.4" x14ac:dyDescent="0.3">
      <c r="A43" s="3" t="s">
        <v>2</v>
      </c>
      <c r="B43" s="5" t="s">
        <v>3</v>
      </c>
      <c r="C43" s="5" t="s">
        <v>0</v>
      </c>
      <c r="D43" s="5" t="s">
        <v>15</v>
      </c>
      <c r="E43" s="5" t="s">
        <v>4</v>
      </c>
      <c r="F43" s="5" t="s">
        <v>5</v>
      </c>
      <c r="G43" s="5" t="s">
        <v>16</v>
      </c>
    </row>
    <row r="44" spans="1:7" ht="14.4" x14ac:dyDescent="0.3">
      <c r="A44">
        <v>2000</v>
      </c>
      <c r="B44" s="1">
        <v>2.5828100000000001E-5</v>
      </c>
      <c r="C44">
        <f>(1/6)*(( (2592*0.33333/6.02E+23)*B44)^(1/3))*10000000000</f>
        <v>5.5571297729760856</v>
      </c>
      <c r="D44" s="1">
        <v>-3883875</v>
      </c>
      <c r="E44" s="1">
        <v>4.7942200000000003E-5</v>
      </c>
      <c r="F44" s="1">
        <v>8.0357300000000004E-6</v>
      </c>
      <c r="G44" s="1">
        <v>90.265600000000006</v>
      </c>
    </row>
    <row r="45" spans="1:7" ht="14.4" x14ac:dyDescent="0.3">
      <c r="A45">
        <v>2150</v>
      </c>
      <c r="B45" s="1">
        <v>2.60161E-5</v>
      </c>
      <c r="C45">
        <f t="shared" ref="C45:C49" si="3">(1/6)*(( (2592*0.33333/6.02E+23)*B45)^(1/3))*10000000000</f>
        <v>5.5705804429420338</v>
      </c>
      <c r="D45" s="1">
        <v>-3875900</v>
      </c>
      <c r="E45" s="1">
        <v>4.8884200000000002E-5</v>
      </c>
      <c r="F45" s="1">
        <v>8.3868200000000005E-6</v>
      </c>
      <c r="G45" s="1">
        <v>91.253600000000006</v>
      </c>
    </row>
    <row r="46" spans="1:7" ht="14.4" x14ac:dyDescent="0.3">
      <c r="A46">
        <v>2450</v>
      </c>
      <c r="B46" s="1">
        <v>2.6517300000000001E-5</v>
      </c>
      <c r="C46">
        <f t="shared" si="3"/>
        <v>5.6061255509439336</v>
      </c>
      <c r="D46" s="1">
        <v>-3854350</v>
      </c>
      <c r="E46" s="1">
        <v>8.8862499999999998E-5</v>
      </c>
      <c r="F46" s="1">
        <v>1.1165199999999999E-6</v>
      </c>
      <c r="G46" s="1">
        <v>145.839</v>
      </c>
    </row>
    <row r="47" spans="1:7" ht="14.4" x14ac:dyDescent="0.3">
      <c r="A47">
        <v>2600</v>
      </c>
      <c r="B47" s="1">
        <v>2.6849500000000001E-5</v>
      </c>
      <c r="C47">
        <f t="shared" si="3"/>
        <v>5.6294390305325992</v>
      </c>
      <c r="D47" s="1">
        <v>-3837875</v>
      </c>
      <c r="E47" s="1">
        <v>7.1762799999999997E-5</v>
      </c>
      <c r="F47" s="1">
        <v>1.06692E-6</v>
      </c>
      <c r="G47" s="1">
        <v>137.98599999999999</v>
      </c>
    </row>
    <row r="48" spans="1:7" ht="14.4" x14ac:dyDescent="0.3">
      <c r="A48">
        <v>2950</v>
      </c>
      <c r="B48" s="1">
        <v>2.7387200000000001E-5</v>
      </c>
      <c r="C48">
        <f t="shared" si="3"/>
        <v>5.6667701400723285</v>
      </c>
      <c r="D48" s="1">
        <v>-3810225</v>
      </c>
      <c r="E48" s="1">
        <v>5.3377200000000001E-5</v>
      </c>
      <c r="F48" s="1">
        <v>1.1471500000000001E-6</v>
      </c>
      <c r="G48" s="1">
        <v>105.691</v>
      </c>
    </row>
    <row r="49" spans="1:7" ht="14.4" x14ac:dyDescent="0.3">
      <c r="A49">
        <v>3100</v>
      </c>
      <c r="B49" s="1">
        <v>2.7608300000000001E-5</v>
      </c>
      <c r="C49">
        <f t="shared" si="3"/>
        <v>5.6819787807989197</v>
      </c>
      <c r="D49" s="1">
        <v>-3799050</v>
      </c>
      <c r="E49" s="1">
        <v>5.0639000000000001E-5</v>
      </c>
      <c r="F49" s="1">
        <v>1.21305E-6</v>
      </c>
      <c r="G49" s="1">
        <v>102.70399999999999</v>
      </c>
    </row>
    <row r="53" spans="1:7" ht="14.4" x14ac:dyDescent="0.3">
      <c r="D53" s="2" t="s">
        <v>9</v>
      </c>
    </row>
    <row r="54" spans="1:7" ht="14.4" x14ac:dyDescent="0.3">
      <c r="A54" s="4"/>
    </row>
    <row r="55" spans="1:7" ht="14.4" x14ac:dyDescent="0.3">
      <c r="A55" s="3" t="s">
        <v>2</v>
      </c>
      <c r="B55" s="5" t="s">
        <v>3</v>
      </c>
      <c r="C55" s="5" t="s">
        <v>0</v>
      </c>
      <c r="D55" s="5" t="s">
        <v>15</v>
      </c>
      <c r="E55" s="5" t="s">
        <v>4</v>
      </c>
      <c r="F55" s="5" t="s">
        <v>5</v>
      </c>
      <c r="G55" s="5" t="s">
        <v>16</v>
      </c>
    </row>
    <row r="56" spans="1:7" ht="14.4" x14ac:dyDescent="0.3">
      <c r="A56">
        <v>2000</v>
      </c>
      <c r="B56" s="1">
        <v>2.5699700000000001E-5</v>
      </c>
      <c r="C56">
        <f>(1/6)*(( (2592*0.33333/6.02E+23)*B56)^(1/3))*10000000000</f>
        <v>5.5479056960209352</v>
      </c>
      <c r="D56" s="1">
        <v>-3898950</v>
      </c>
      <c r="E56" s="1">
        <v>4.8582799999999998E-5</v>
      </c>
      <c r="F56" s="1">
        <v>8.0331499999999995E-6</v>
      </c>
      <c r="G56" s="1">
        <v>90.770700000000005</v>
      </c>
    </row>
    <row r="57" spans="1:7" ht="14.4" x14ac:dyDescent="0.3">
      <c r="A57">
        <v>2150</v>
      </c>
      <c r="B57" s="1">
        <v>2.5889199999999999E-5</v>
      </c>
      <c r="C57">
        <f t="shared" ref="C57:C61" si="4">(1/6)*(( (2592*0.33333/6.02E+23)*B57)^(1/3))*10000000000</f>
        <v>5.5615083791810118</v>
      </c>
      <c r="D57" s="1">
        <v>-3890900</v>
      </c>
      <c r="E57" s="1">
        <v>4.9657799999999997E-5</v>
      </c>
      <c r="F57" s="1">
        <v>8.4206300000000007E-6</v>
      </c>
      <c r="G57" s="1">
        <v>92.147499999999994</v>
      </c>
    </row>
    <row r="58" spans="1:7" ht="14.4" x14ac:dyDescent="0.3">
      <c r="A58">
        <v>2450</v>
      </c>
      <c r="B58" s="1">
        <v>2.63899E-5</v>
      </c>
      <c r="C58">
        <f t="shared" si="4"/>
        <v>5.5971330911704733</v>
      </c>
      <c r="D58" s="1">
        <v>-3869025</v>
      </c>
      <c r="E58" s="1">
        <v>8.0290200000000006E-5</v>
      </c>
      <c r="F58" s="1">
        <v>1.0623500000000001E-6</v>
      </c>
      <c r="G58" s="1">
        <v>137.31399999999999</v>
      </c>
    </row>
    <row r="59" spans="1:7" ht="14.4" x14ac:dyDescent="0.3">
      <c r="A59">
        <v>2600</v>
      </c>
      <c r="B59" s="1">
        <v>2.67114E-5</v>
      </c>
      <c r="C59">
        <f t="shared" si="4"/>
        <v>5.6197707903526588</v>
      </c>
      <c r="D59" s="1">
        <v>-3852550</v>
      </c>
      <c r="E59" s="1">
        <v>7.9109000000000004E-5</v>
      </c>
      <c r="F59" s="1">
        <v>1.08267E-6</v>
      </c>
      <c r="G59" s="1">
        <v>153.82499999999999</v>
      </c>
    </row>
    <row r="60" spans="1:7" ht="14.4" x14ac:dyDescent="0.3">
      <c r="A60">
        <v>2950</v>
      </c>
      <c r="B60" s="1">
        <v>2.72231E-5</v>
      </c>
      <c r="C60">
        <f t="shared" si="4"/>
        <v>5.6554293130295417</v>
      </c>
      <c r="D60" s="1">
        <v>-3825150</v>
      </c>
      <c r="E60" s="1">
        <v>5.1279000000000002E-5</v>
      </c>
      <c r="F60" s="1">
        <v>1.1246E-6</v>
      </c>
      <c r="G60" s="1">
        <v>107.533</v>
      </c>
    </row>
    <row r="61" spans="1:7" ht="14.4" x14ac:dyDescent="0.3">
      <c r="A61">
        <v>3100</v>
      </c>
      <c r="B61" s="1">
        <v>2.7433999999999999E-5</v>
      </c>
      <c r="C61">
        <f t="shared" si="4"/>
        <v>5.669996147388348</v>
      </c>
      <c r="D61" s="1">
        <v>-3814750</v>
      </c>
      <c r="E61" s="1">
        <v>5.1206699999999999E-5</v>
      </c>
      <c r="F61" s="1">
        <v>1.1927700000000001E-6</v>
      </c>
      <c r="G61" s="1">
        <v>106.13500000000001</v>
      </c>
    </row>
    <row r="65" spans="1:7" ht="14.4" x14ac:dyDescent="0.3">
      <c r="D65" s="2" t="s">
        <v>10</v>
      </c>
    </row>
    <row r="66" spans="1:7" ht="14.4" x14ac:dyDescent="0.3">
      <c r="A66" s="4"/>
    </row>
    <row r="67" spans="1:7" ht="14.4" x14ac:dyDescent="0.3">
      <c r="A67" s="3" t="s">
        <v>2</v>
      </c>
      <c r="B67" s="5" t="s">
        <v>3</v>
      </c>
      <c r="C67" s="5" t="s">
        <v>0</v>
      </c>
      <c r="D67" s="5" t="s">
        <v>15</v>
      </c>
      <c r="E67" s="5" t="s">
        <v>4</v>
      </c>
      <c r="F67" s="5" t="s">
        <v>5</v>
      </c>
      <c r="G67" s="5" t="s">
        <v>16</v>
      </c>
    </row>
    <row r="68" spans="1:7" ht="14.4" x14ac:dyDescent="0.3">
      <c r="A68">
        <v>2000</v>
      </c>
      <c r="B68" s="1">
        <v>2.5570100000000001E-5</v>
      </c>
      <c r="C68">
        <f>(1/6)*(( (2592*0.33333/6.02E+23)*B68)^(1/3))*10000000000</f>
        <v>5.5385642044126673</v>
      </c>
      <c r="D68" s="1">
        <v>-3914150</v>
      </c>
      <c r="E68" s="1">
        <v>4.8347999999999999E-5</v>
      </c>
      <c r="F68" s="1">
        <v>8.0331499999999995E-6</v>
      </c>
      <c r="G68" s="1">
        <v>90.249399999999994</v>
      </c>
    </row>
    <row r="69" spans="1:7" ht="14.4" x14ac:dyDescent="0.3">
      <c r="A69">
        <v>2150</v>
      </c>
      <c r="B69" s="1">
        <v>2.57703E-5</v>
      </c>
      <c r="C69">
        <f t="shared" ref="C69:C73" si="5">(1/6)*(( (2592*0.33333/6.02E+23)*B69)^(1/3))*10000000000</f>
        <v>5.5529812938344811</v>
      </c>
      <c r="D69" s="1">
        <v>-3905500</v>
      </c>
      <c r="E69" s="1">
        <v>5.2498499999999999E-5</v>
      </c>
      <c r="F69" s="1">
        <v>8.5698700000000003E-6</v>
      </c>
      <c r="G69" s="1">
        <v>95.330500000000001</v>
      </c>
    </row>
    <row r="70" spans="1:7" ht="14.4" x14ac:dyDescent="0.3">
      <c r="A70">
        <v>2450</v>
      </c>
      <c r="B70" s="1">
        <v>2.63035E-5</v>
      </c>
      <c r="C70">
        <f t="shared" si="5"/>
        <v>5.5910181126086611</v>
      </c>
      <c r="D70" s="1">
        <v>-3881375</v>
      </c>
      <c r="E70" s="1">
        <v>8.3266300000000006E-5</v>
      </c>
      <c r="F70" s="1">
        <v>1.0602499999999999E-6</v>
      </c>
      <c r="G70" s="1">
        <v>150.79599999999999</v>
      </c>
    </row>
    <row r="71" spans="1:7" ht="14.4" x14ac:dyDescent="0.3">
      <c r="A71">
        <v>2600</v>
      </c>
      <c r="B71" s="1">
        <v>2.6574999999999999E-5</v>
      </c>
      <c r="C71">
        <f t="shared" si="5"/>
        <v>5.6101887990639145</v>
      </c>
      <c r="D71" s="1">
        <v>-3866625</v>
      </c>
      <c r="E71" s="1">
        <v>5.62447E-5</v>
      </c>
      <c r="F71" s="1">
        <v>5.4829200000000002E-6</v>
      </c>
      <c r="G71" s="1">
        <v>122.459</v>
      </c>
    </row>
    <row r="72" spans="1:7" ht="14.4" x14ac:dyDescent="0.3">
      <c r="A72">
        <v>2950</v>
      </c>
      <c r="B72" s="1">
        <v>2.7065700000000001E-5</v>
      </c>
      <c r="C72">
        <f t="shared" si="5"/>
        <v>5.644508615697732</v>
      </c>
      <c r="D72" s="1">
        <v>-3840275</v>
      </c>
      <c r="E72" s="1">
        <v>5.2489199999999999E-5</v>
      </c>
      <c r="F72" s="1">
        <v>1.13132E-6</v>
      </c>
      <c r="G72" s="1">
        <v>110.14700000000001</v>
      </c>
    </row>
    <row r="73" spans="1:7" ht="14.4" x14ac:dyDescent="0.3">
      <c r="A73">
        <v>3100</v>
      </c>
      <c r="B73" s="1">
        <v>2.7280999999999999E-5</v>
      </c>
      <c r="C73">
        <f t="shared" si="5"/>
        <v>5.6594359285351743</v>
      </c>
      <c r="D73" s="1">
        <v>-3829850</v>
      </c>
      <c r="E73" s="1">
        <v>5.1493999999999999E-5</v>
      </c>
      <c r="F73" s="1">
        <v>1.20215E-6</v>
      </c>
      <c r="G73" s="1">
        <v>106.387</v>
      </c>
    </row>
    <row r="78" spans="1:7" ht="14.4" x14ac:dyDescent="0.3">
      <c r="D78" s="2" t="s">
        <v>11</v>
      </c>
    </row>
    <row r="79" spans="1:7" ht="14.4" x14ac:dyDescent="0.3">
      <c r="A79" s="4"/>
    </row>
    <row r="80" spans="1:7" ht="14.4" x14ac:dyDescent="0.3">
      <c r="A80" s="3" t="s">
        <v>2</v>
      </c>
      <c r="B80" s="5" t="s">
        <v>3</v>
      </c>
      <c r="C80" s="5" t="s">
        <v>0</v>
      </c>
      <c r="D80" s="5" t="s">
        <v>15</v>
      </c>
      <c r="E80" s="5" t="s">
        <v>4</v>
      </c>
      <c r="F80" s="5" t="s">
        <v>5</v>
      </c>
      <c r="G80" s="5" t="s">
        <v>16</v>
      </c>
    </row>
    <row r="81" spans="1:7" ht="14.4" x14ac:dyDescent="0.3">
      <c r="A81">
        <v>2000</v>
      </c>
      <c r="B81" s="1">
        <v>2.5443300000000001E-5</v>
      </c>
      <c r="C81">
        <f>(1/6)*(( (2592*0.33333/6.02E+23)*B81)^(1/3))*10000000000</f>
        <v>5.5293939363303801</v>
      </c>
      <c r="D81" s="1">
        <v>-3929225</v>
      </c>
      <c r="E81" s="1">
        <v>5.0954500000000001E-5</v>
      </c>
      <c r="F81" s="1">
        <v>8.1080499999999994E-6</v>
      </c>
      <c r="G81" s="1">
        <v>93.9495</v>
      </c>
    </row>
    <row r="82" spans="1:7" ht="14.4" x14ac:dyDescent="0.3">
      <c r="A82">
        <v>2150</v>
      </c>
      <c r="B82" s="1">
        <v>2.5644599999999998E-5</v>
      </c>
      <c r="C82">
        <f t="shared" ref="C82:C86" si="6">(1/6)*(( (2592*0.33333/6.02E+23)*B82)^(1/3))*10000000000</f>
        <v>5.5439379670852009</v>
      </c>
      <c r="D82" s="1">
        <v>-3920500</v>
      </c>
      <c r="E82" s="1">
        <v>4.7200000000000002E-5</v>
      </c>
      <c r="F82" s="1">
        <v>7.977E-6</v>
      </c>
      <c r="G82" s="1">
        <v>91.943899999999999</v>
      </c>
    </row>
    <row r="83" spans="1:7" x14ac:dyDescent="0.3">
      <c r="A83">
        <v>2450</v>
      </c>
      <c r="B83" s="1">
        <v>2.6196000000000001E-5</v>
      </c>
      <c r="C83">
        <f t="shared" si="6"/>
        <v>5.5833910528105175</v>
      </c>
      <c r="D83" s="1">
        <v>-3894500</v>
      </c>
      <c r="E83" s="1">
        <v>6.8190300000000003E-5</v>
      </c>
      <c r="F83" s="1">
        <v>7.5579299999999997E-6</v>
      </c>
      <c r="G83" s="1">
        <v>136.14500000000001</v>
      </c>
    </row>
    <row r="84" spans="1:7" x14ac:dyDescent="0.3">
      <c r="A84">
        <v>2600</v>
      </c>
      <c r="B84" s="1">
        <v>2.64349E-5</v>
      </c>
      <c r="C84">
        <f t="shared" si="6"/>
        <v>5.600312690957832</v>
      </c>
      <c r="D84" s="1">
        <v>-3881125</v>
      </c>
      <c r="E84" s="1">
        <v>5.8838000000000001E-5</v>
      </c>
      <c r="F84" s="1">
        <v>9.8432700000000007E-6</v>
      </c>
      <c r="G84" s="1">
        <v>130.87200000000001</v>
      </c>
    </row>
    <row r="85" spans="1:7" x14ac:dyDescent="0.3">
      <c r="A85">
        <v>2950</v>
      </c>
      <c r="B85" s="1">
        <v>2.68999E-5</v>
      </c>
      <c r="C85">
        <f t="shared" si="6"/>
        <v>5.6329592249903104</v>
      </c>
      <c r="D85" s="1">
        <v>-3855725</v>
      </c>
      <c r="E85" s="1">
        <v>5.0294000000000003E-5</v>
      </c>
      <c r="F85" s="1">
        <v>1.1076E-6</v>
      </c>
      <c r="G85" s="1">
        <v>107.18300000000001</v>
      </c>
    </row>
    <row r="86" spans="1:7" x14ac:dyDescent="0.3">
      <c r="A86">
        <v>3100</v>
      </c>
      <c r="B86" s="1">
        <v>2.7110500000000001E-5</v>
      </c>
      <c r="C86">
        <f t="shared" si="6"/>
        <v>5.6476212218434716</v>
      </c>
      <c r="D86" s="1">
        <v>-3845300</v>
      </c>
      <c r="E86" s="1">
        <v>5.3585000000000003E-5</v>
      </c>
      <c r="F86" s="1">
        <v>1.2145200000000001E-6</v>
      </c>
      <c r="G86" s="1">
        <v>108.187</v>
      </c>
    </row>
    <row r="90" spans="1:7" x14ac:dyDescent="0.3">
      <c r="D90" s="2" t="s">
        <v>12</v>
      </c>
    </row>
    <row r="91" spans="1:7" x14ac:dyDescent="0.3">
      <c r="A91" s="4"/>
    </row>
    <row r="92" spans="1:7" x14ac:dyDescent="0.3">
      <c r="A92" s="3" t="s">
        <v>2</v>
      </c>
      <c r="B92" s="5" t="s">
        <v>3</v>
      </c>
      <c r="C92" s="5" t="s">
        <v>0</v>
      </c>
      <c r="D92" s="5" t="s">
        <v>15</v>
      </c>
      <c r="E92" s="5" t="s">
        <v>4</v>
      </c>
      <c r="F92" s="5" t="s">
        <v>5</v>
      </c>
      <c r="G92" s="5" t="s">
        <v>16</v>
      </c>
    </row>
    <row r="93" spans="1:7" x14ac:dyDescent="0.3">
      <c r="A93">
        <v>2000</v>
      </c>
      <c r="B93" s="1">
        <v>2.5314099999999999E-5</v>
      </c>
      <c r="C93">
        <f>(1/6)*(( (2592*0.33333/6.02E+23)*B93)^(1/3))*10000000000</f>
        <v>5.5200187066158799</v>
      </c>
      <c r="D93" s="1">
        <v>-3944450</v>
      </c>
      <c r="E93" s="1">
        <v>5.2245299999999999E-5</v>
      </c>
      <c r="F93" s="1">
        <v>8.1391199999999994E-6</v>
      </c>
      <c r="G93" s="1">
        <v>95.177800000000005</v>
      </c>
    </row>
    <row r="94" spans="1:7" x14ac:dyDescent="0.3">
      <c r="A94">
        <v>2150</v>
      </c>
      <c r="B94" s="1">
        <v>2.5505500000000002E-5</v>
      </c>
      <c r="C94">
        <f t="shared" ref="C94:C98" si="7">(1/6)*(( (2592*0.33333/6.02E+23)*B94)^(1/3))*10000000000</f>
        <v>5.5338960832118405</v>
      </c>
      <c r="D94" s="1">
        <v>-3936100</v>
      </c>
      <c r="E94" s="1">
        <v>5.50055E-5</v>
      </c>
      <c r="F94" s="1">
        <v>8.6040299999999997E-6</v>
      </c>
      <c r="G94" s="1">
        <v>98.692700000000002</v>
      </c>
    </row>
    <row r="95" spans="1:7" x14ac:dyDescent="0.3">
      <c r="A95">
        <v>2450</v>
      </c>
      <c r="B95" s="1">
        <v>2.60689E-5</v>
      </c>
      <c r="C95">
        <f t="shared" si="7"/>
        <v>5.5743464172621646</v>
      </c>
      <c r="D95" s="1">
        <v>-3908475</v>
      </c>
      <c r="E95" s="1">
        <v>6.3479799999999995E-5</v>
      </c>
      <c r="F95" s="1">
        <v>9.5403000000000008E-6</v>
      </c>
      <c r="G95" s="1">
        <v>134.34700000000001</v>
      </c>
    </row>
    <row r="96" spans="1:7" x14ac:dyDescent="0.3">
      <c r="A96">
        <v>2600</v>
      </c>
      <c r="B96" s="1">
        <v>2.62851E-5</v>
      </c>
      <c r="C96">
        <f t="shared" si="7"/>
        <v>5.5897141197246709</v>
      </c>
      <c r="D96" s="1">
        <v>-3896050</v>
      </c>
      <c r="E96" s="1">
        <v>5.3357499999999999E-5</v>
      </c>
      <c r="F96" s="1">
        <v>9.8272199999999994E-6</v>
      </c>
      <c r="G96" s="1">
        <v>117.04900000000001</v>
      </c>
    </row>
    <row r="97" spans="1:7" x14ac:dyDescent="0.3">
      <c r="A97">
        <v>2950</v>
      </c>
      <c r="B97" s="1">
        <v>2.6735499999999998E-5</v>
      </c>
      <c r="C97">
        <f t="shared" si="7"/>
        <v>5.6214604030840709</v>
      </c>
      <c r="D97" s="1">
        <v>-3871200</v>
      </c>
      <c r="E97" s="1">
        <v>4.8498500000000003E-5</v>
      </c>
      <c r="F97" s="1">
        <v>1.1144300000000001E-6</v>
      </c>
      <c r="G97" s="1">
        <v>104.919</v>
      </c>
    </row>
    <row r="98" spans="1:7" x14ac:dyDescent="0.3">
      <c r="A98">
        <v>3100</v>
      </c>
      <c r="B98" s="1">
        <v>2.6942200000000001E-5</v>
      </c>
      <c r="C98">
        <f t="shared" si="7"/>
        <v>5.6359102816746196</v>
      </c>
      <c r="D98" s="1">
        <v>-3860950</v>
      </c>
      <c r="E98" s="1">
        <v>5.67728E-5</v>
      </c>
      <c r="F98" s="1">
        <v>1.24972E-6</v>
      </c>
      <c r="G98" s="1">
        <v>109.405</v>
      </c>
    </row>
    <row r="102" spans="1:7" x14ac:dyDescent="0.3">
      <c r="D102" s="2" t="s">
        <v>13</v>
      </c>
    </row>
    <row r="103" spans="1:7" x14ac:dyDescent="0.3">
      <c r="A103" s="4"/>
    </row>
    <row r="104" spans="1:7" x14ac:dyDescent="0.3">
      <c r="A104" s="3" t="s">
        <v>2</v>
      </c>
      <c r="B104" s="5" t="s">
        <v>3</v>
      </c>
      <c r="C104" s="5" t="s">
        <v>0</v>
      </c>
      <c r="D104" s="5" t="s">
        <v>15</v>
      </c>
      <c r="E104" s="5" t="s">
        <v>4</v>
      </c>
      <c r="F104" s="5" t="s">
        <v>5</v>
      </c>
      <c r="G104" s="5" t="s">
        <v>16</v>
      </c>
    </row>
    <row r="105" spans="1:7" x14ac:dyDescent="0.3">
      <c r="A105">
        <v>2000</v>
      </c>
      <c r="B105" s="1">
        <v>2.5168799999999999E-5</v>
      </c>
      <c r="C105">
        <f>(1/6)*(( (2592*0.33333/6.02E+23)*B105)^(1/3))*10000000000</f>
        <v>5.5094370122892897</v>
      </c>
      <c r="D105" s="1">
        <v>-3960300</v>
      </c>
      <c r="E105" s="1">
        <v>4.7510799999999999E-5</v>
      </c>
      <c r="F105" s="1">
        <v>7.8748999999999998E-6</v>
      </c>
      <c r="G105" s="1">
        <v>89.818899999999999</v>
      </c>
    </row>
    <row r="106" spans="1:7" x14ac:dyDescent="0.3">
      <c r="A106">
        <v>2150</v>
      </c>
      <c r="B106" s="1">
        <v>2.5358400000000001E-5</v>
      </c>
      <c r="C106">
        <f t="shared" ref="C106:C110" si="8">(1/6)*(( (2592*0.33333/6.02E+23)*B106)^(1/3))*10000000000</f>
        <v>5.5232368646081671</v>
      </c>
      <c r="D106" s="1">
        <v>-3952000</v>
      </c>
      <c r="E106" s="1">
        <v>5.08333E-5</v>
      </c>
      <c r="F106" s="1">
        <v>8.3505700000000006E-6</v>
      </c>
      <c r="G106" s="1">
        <v>37.414499999999997</v>
      </c>
    </row>
    <row r="107" spans="1:7" x14ac:dyDescent="0.3">
      <c r="A107">
        <v>2450</v>
      </c>
      <c r="B107" s="1">
        <v>2.5930100000000001E-5</v>
      </c>
      <c r="C107">
        <f t="shared" si="8"/>
        <v>5.5644355458964521</v>
      </c>
      <c r="D107" s="1">
        <v>-3922925</v>
      </c>
      <c r="E107" s="1">
        <v>7.8769800000000006E-5</v>
      </c>
      <c r="F107" s="1">
        <v>7.5566300000000002E-6</v>
      </c>
      <c r="G107" s="1">
        <v>172.86799999999999</v>
      </c>
    </row>
    <row r="108" spans="1:7" x14ac:dyDescent="0.3">
      <c r="A108">
        <v>2600</v>
      </c>
      <c r="B108" s="1">
        <v>2.6132899999999998E-5</v>
      </c>
      <c r="C108">
        <f t="shared" si="8"/>
        <v>5.5789044233826912</v>
      </c>
      <c r="D108" s="1">
        <v>-3910650</v>
      </c>
      <c r="E108" s="1">
        <v>4.5821500000000002E-5</v>
      </c>
      <c r="F108" s="1">
        <v>9.4520500000000004E-6</v>
      </c>
      <c r="G108" s="1">
        <v>106.917</v>
      </c>
    </row>
    <row r="109" spans="1:7" x14ac:dyDescent="0.3">
      <c r="A109">
        <v>2950</v>
      </c>
      <c r="B109" s="1">
        <v>2.6567499999999999E-5</v>
      </c>
      <c r="C109">
        <f t="shared" si="8"/>
        <v>5.6096609799998145</v>
      </c>
      <c r="D109" s="1">
        <v>-3886450</v>
      </c>
      <c r="E109" s="1">
        <v>5.18747E-5</v>
      </c>
      <c r="F109" s="1">
        <v>1.127E-6</v>
      </c>
      <c r="G109" s="1">
        <v>106.012</v>
      </c>
    </row>
    <row r="110" spans="1:7" x14ac:dyDescent="0.3">
      <c r="A110">
        <v>3100</v>
      </c>
      <c r="B110" s="1">
        <v>2.6771299999999999E-5</v>
      </c>
      <c r="C110">
        <f t="shared" si="8"/>
        <v>5.623968410819761</v>
      </c>
      <c r="D110" s="1">
        <v>-3876475</v>
      </c>
      <c r="E110" s="1">
        <v>4.9555999999999998E-5</v>
      </c>
      <c r="F110" s="1">
        <v>1.1783499999999999E-6</v>
      </c>
      <c r="G110" s="1">
        <v>103.105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47"/>
  <sheetViews>
    <sheetView topLeftCell="A10" workbookViewId="0">
      <selection activeCell="C33" sqref="C33:K33"/>
    </sheetView>
  </sheetViews>
  <sheetFormatPr baseColWidth="10" defaultRowHeight="15.05" x14ac:dyDescent="0.3"/>
  <sheetData>
    <row r="8" spans="2:13" x14ac:dyDescent="0.3">
      <c r="G8" s="6" t="s">
        <v>95</v>
      </c>
    </row>
    <row r="9" spans="2:13" x14ac:dyDescent="0.3">
      <c r="C9">
        <v>0</v>
      </c>
      <c r="D9">
        <v>0.125</v>
      </c>
      <c r="E9">
        <v>0.25</v>
      </c>
      <c r="F9">
        <v>0.375</v>
      </c>
      <c r="G9">
        <v>0.5</v>
      </c>
      <c r="H9">
        <v>0.625</v>
      </c>
      <c r="I9">
        <v>0.75</v>
      </c>
      <c r="J9">
        <v>0.875</v>
      </c>
      <c r="K9">
        <v>1</v>
      </c>
    </row>
    <row r="10" spans="2:13" x14ac:dyDescent="0.3">
      <c r="B10" s="3" t="s">
        <v>2</v>
      </c>
      <c r="C10" s="7" t="s">
        <v>1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  <c r="L10" s="8" t="s">
        <v>22</v>
      </c>
      <c r="M10" s="8" t="s">
        <v>53</v>
      </c>
    </row>
    <row r="11" spans="2:13" x14ac:dyDescent="0.3">
      <c r="B11">
        <f>Feuil1!O124</f>
        <v>300</v>
      </c>
      <c r="C11">
        <f>Feuil1!P124</f>
        <v>-3902398.005000337</v>
      </c>
      <c r="D11">
        <f>Feuil1!Q124</f>
        <v>-3917398.091596439</v>
      </c>
      <c r="E11">
        <f>Feuil1!R124</f>
        <v>-3932398.178192541</v>
      </c>
      <c r="F11">
        <f>Feuil1!S124</f>
        <v>-3947498.2653659508</v>
      </c>
      <c r="G11">
        <f>Feuil1!T124</f>
        <v>-3962698.3531166674</v>
      </c>
      <c r="H11">
        <f>Feuil1!U124</f>
        <v>-3977898.440867384</v>
      </c>
      <c r="I11">
        <f>Feuil1!V124</f>
        <v>-3993198.5291954083</v>
      </c>
      <c r="J11">
        <f>Feuil1!W124</f>
        <v>-4008598.6181007395</v>
      </c>
      <c r="K11">
        <f>Feuil1!X124</f>
        <v>-4024098.7075833785</v>
      </c>
      <c r="L11" s="1">
        <f t="shared" ref="L11:L16" si="0">81.613*548.68*((1/(EXP(548.68/B11)-1))-(1/(EXP(548.68/298.15)-1)))+(0.002285*((POWER(B11,2))-(POWER(298.15,2)))+(23600000*EXP(-18531.7/B11)))</f>
        <v>117.44054793826257</v>
      </c>
      <c r="M11" s="1">
        <f t="shared" ref="M11:M16" si="1">87.394*587.41*((1/(EXP(587.41/B11)-1))-(1/(EXP(587.41/298.15)-1)))+(0.003978*((POWER(B11,2))-(POWER(298.15,2))))</f>
        <v>122.7800393256279</v>
      </c>
    </row>
    <row r="12" spans="2:13" x14ac:dyDescent="0.3">
      <c r="B12">
        <f>Feuil1!O129</f>
        <v>800</v>
      </c>
      <c r="C12">
        <f>Feuil1!P129</f>
        <v>-3863790.2426161752</v>
      </c>
      <c r="D12">
        <f>Feuil1!Q129</f>
        <v>-3878790.3292122772</v>
      </c>
      <c r="E12">
        <f>Feuil1!R129</f>
        <v>-3893790.4158083792</v>
      </c>
      <c r="F12">
        <f>Feuil1!S129</f>
        <v>-3908890.5029817885</v>
      </c>
      <c r="G12">
        <f>Feuil1!T129</f>
        <v>-3924090.5907325055</v>
      </c>
      <c r="H12">
        <f>Feuil1!U129</f>
        <v>-3939290.6784832221</v>
      </c>
      <c r="I12">
        <f>Feuil1!V129</f>
        <v>-3954590.7668112461</v>
      </c>
      <c r="J12">
        <f>Feuil1!W129</f>
        <v>-3969990.8557165777</v>
      </c>
      <c r="K12">
        <f>Feuil1!X129</f>
        <v>-3985490.9451992167</v>
      </c>
      <c r="L12" s="1">
        <f t="shared" si="0"/>
        <v>38247.819692392848</v>
      </c>
      <c r="M12" s="1">
        <f t="shared" si="1"/>
        <v>41235.162728636074</v>
      </c>
    </row>
    <row r="13" spans="2:13" x14ac:dyDescent="0.3">
      <c r="B13">
        <f>Feuil1!O134</f>
        <v>1300</v>
      </c>
      <c r="C13">
        <f>Feuil1!P134</f>
        <v>-3823782.4721497102</v>
      </c>
      <c r="D13">
        <f>Feuil1!Q134</f>
        <v>-3838682.5581685049</v>
      </c>
      <c r="E13">
        <f>Feuil1!R134</f>
        <v>-3853782.6453419141</v>
      </c>
      <c r="F13">
        <f>Feuil1!S134</f>
        <v>-3868782.7319380161</v>
      </c>
      <c r="G13">
        <f>Feuil1!T134</f>
        <v>-3883982.8196887332</v>
      </c>
      <c r="H13">
        <f>Feuil1!U134</f>
        <v>-3899182.9074394498</v>
      </c>
      <c r="I13">
        <f>Feuil1!V134</f>
        <v>-3914482.9957674742</v>
      </c>
      <c r="J13">
        <f>Feuil1!W134</f>
        <v>-3929983.0852501127</v>
      </c>
      <c r="K13">
        <f>Feuil1!X134</f>
        <v>-3945383.1741554444</v>
      </c>
      <c r="L13" s="1">
        <f t="shared" si="0"/>
        <v>80499.600825326532</v>
      </c>
      <c r="M13" s="1">
        <f t="shared" si="1"/>
        <v>87922.238066133708</v>
      </c>
    </row>
    <row r="14" spans="2:13" x14ac:dyDescent="0.3">
      <c r="B14">
        <f>Feuil1!O139</f>
        <v>1800</v>
      </c>
      <c r="C14">
        <f>Feuil1!P139</f>
        <v>-3781774.6901370985</v>
      </c>
      <c r="D14">
        <f>Feuil1!Q139</f>
        <v>-3796674.7761558932</v>
      </c>
      <c r="E14">
        <f>Feuil1!R139</f>
        <v>-3811674.8627519952</v>
      </c>
      <c r="F14">
        <f>Feuil1!S139</f>
        <v>-3826749.9497810779</v>
      </c>
      <c r="G14">
        <f>Feuil1!T139</f>
        <v>-3841800.0366658336</v>
      </c>
      <c r="H14">
        <f>Feuil1!U139</f>
        <v>-3857025.1245608772</v>
      </c>
      <c r="I14">
        <f>Feuil1!V139</f>
        <v>-3872375.2131775548</v>
      </c>
      <c r="J14">
        <f>Feuil1!W139</f>
        <v>-3887675.3015055791</v>
      </c>
      <c r="K14">
        <f>Feuil1!X139</f>
        <v>-3903175.3909882177</v>
      </c>
      <c r="L14" s="1">
        <f t="shared" si="0"/>
        <v>125195.46189655094</v>
      </c>
      <c r="M14" s="1">
        <f t="shared" si="1"/>
        <v>137252.25826718015</v>
      </c>
    </row>
    <row r="15" spans="2:13" x14ac:dyDescent="0.3">
      <c r="B15">
        <f>Feuil1!O140</f>
        <v>2000</v>
      </c>
      <c r="C15">
        <f>Feuil1!P140</f>
        <v>-3764191.5728290565</v>
      </c>
      <c r="D15">
        <f>Feuil1!Q140</f>
        <v>-3779091.6588478512</v>
      </c>
      <c r="E15">
        <f>Feuil1!R140</f>
        <v>-3794091.7454439532</v>
      </c>
      <c r="F15">
        <f>Feuil1!S140</f>
        <v>-3809066.8318957286</v>
      </c>
      <c r="G15">
        <f>Feuil1!T140</f>
        <v>-3824141.9189248108</v>
      </c>
      <c r="H15">
        <f>Feuil1!U140</f>
        <v>-3839342.0066755279</v>
      </c>
      <c r="I15">
        <f>Feuil1!V140</f>
        <v>-3854417.0937046101</v>
      </c>
      <c r="J15">
        <f>Feuil1!W140</f>
        <v>-3869642.1815996538</v>
      </c>
      <c r="K15">
        <f>Feuil1!X140</f>
        <v>-3885492.2731028683</v>
      </c>
      <c r="L15" s="1">
        <f t="shared" si="0"/>
        <v>144576.54700863105</v>
      </c>
      <c r="M15" s="1">
        <f t="shared" si="1"/>
        <v>157615.39915952864</v>
      </c>
    </row>
    <row r="16" spans="2:13" x14ac:dyDescent="0.3">
      <c r="B16">
        <f>Feuil1!O141</f>
        <v>2150</v>
      </c>
      <c r="C16">
        <f>Feuil1!P141</f>
        <v>-3750279.2306625461</v>
      </c>
      <c r="D16">
        <f>Feuil1!Q141</f>
        <v>-3765479.3184132632</v>
      </c>
      <c r="E16">
        <f>Feuil1!R141</f>
        <v>-3780429.4047207115</v>
      </c>
      <c r="F16">
        <f>Feuil1!S141</f>
        <v>-3795479.4916054672</v>
      </c>
      <c r="G16">
        <f>Feuil1!T141</f>
        <v>-3810479.5782015692</v>
      </c>
      <c r="H16">
        <f>Feuil1!U141</f>
        <v>-3825079.6624884419</v>
      </c>
      <c r="I16">
        <f>Feuil1!V141</f>
        <v>-3840079.7490845439</v>
      </c>
      <c r="J16">
        <f>Feuil1!W141</f>
        <v>-3855679.8391444902</v>
      </c>
      <c r="K16">
        <f>Feuil1!X141</f>
        <v>-3871579.9309363584</v>
      </c>
      <c r="L16" s="1">
        <f t="shared" si="0"/>
        <v>160198.60712930447</v>
      </c>
      <c r="M16" s="1">
        <f t="shared" si="1"/>
        <v>173113.49448063091</v>
      </c>
    </row>
    <row r="17" spans="2:13" x14ac:dyDescent="0.3">
      <c r="B17">
        <f>Feuil1!O142</f>
        <v>2300</v>
      </c>
      <c r="C17">
        <f>Feuil1!P142</f>
        <v>-3736166.887341422</v>
      </c>
      <c r="D17">
        <f>Feuil1!Q142</f>
        <v>-3750966.9727829094</v>
      </c>
      <c r="E17">
        <f>Feuil1!R142</f>
        <v>-3765042.0540389186</v>
      </c>
      <c r="F17">
        <f>Feuil1!S142</f>
        <v>-3780392.1426555961</v>
      </c>
      <c r="G17">
        <f>Feuil1!T142</f>
        <v>-3795667.2308392935</v>
      </c>
      <c r="H17">
        <f>Feuil1!U142</f>
        <v>-3809717.3119509756</v>
      </c>
      <c r="I17">
        <f>Feuil1!V142</f>
        <v>-3824267.3959491947</v>
      </c>
      <c r="J17">
        <f>Feuil1!W142</f>
        <v>-3839042.4812463555</v>
      </c>
      <c r="K17">
        <f>Feuil1!X142</f>
        <v>-3853392.5640899595</v>
      </c>
      <c r="L17" s="1"/>
      <c r="M17" s="1"/>
    </row>
    <row r="18" spans="2:13" x14ac:dyDescent="0.3">
      <c r="B18">
        <f>Feuil1!O143</f>
        <v>2450</v>
      </c>
      <c r="C18">
        <f>Feuil1!P143</f>
        <v>-3720679.5360823213</v>
      </c>
      <c r="D18">
        <f>Feuil1!Q143</f>
        <v>-3734579.6163280425</v>
      </c>
      <c r="E18">
        <f>Feuil1!R143</f>
        <v>-3749104.7001819345</v>
      </c>
      <c r="F18">
        <f>Feuil1!S143</f>
        <v>-3762704.7786957338</v>
      </c>
      <c r="G18">
        <f>Feuil1!T143</f>
        <v>-3777379.8634155872</v>
      </c>
      <c r="H18">
        <f>Feuil1!U143</f>
        <v>-3789729.9347130442</v>
      </c>
      <c r="I18">
        <f>Feuil1!V143</f>
        <v>-3802855.0104846335</v>
      </c>
      <c r="J18">
        <f>Feuil1!W143</f>
        <v>-3816830.0911633354</v>
      </c>
      <c r="K18">
        <f>Feuil1!X143</f>
        <v>-3831280.1745842472</v>
      </c>
    </row>
    <row r="19" spans="2:13" x14ac:dyDescent="0.3">
      <c r="B19">
        <f>Feuil1!O144</f>
        <v>2600</v>
      </c>
      <c r="C19">
        <f>Feuil1!P144</f>
        <v>-3700317.1566794878</v>
      </c>
      <c r="D19">
        <f>Feuil1!Q144</f>
        <v>-3713492.2327397307</v>
      </c>
      <c r="E19">
        <f>Feuil1!R144</f>
        <v>-3726842.3098102617</v>
      </c>
      <c r="F19">
        <f>Feuil1!S144</f>
        <v>-3740617.3893343485</v>
      </c>
      <c r="G19">
        <f>Feuil1!T144</f>
        <v>-3755292.474054202</v>
      </c>
      <c r="H19">
        <f>Feuil1!U144</f>
        <v>-3769367.5553102107</v>
      </c>
      <c r="I19">
        <f>Feuil1!V144</f>
        <v>-3783867.6390197761</v>
      </c>
      <c r="J19">
        <f>Feuil1!W144</f>
        <v>-3798792.7251828979</v>
      </c>
      <c r="K19">
        <f>Feuil1!X144</f>
        <v>-3813392.8094697706</v>
      </c>
    </row>
    <row r="20" spans="2:13" x14ac:dyDescent="0.3">
      <c r="B20">
        <f>Feuil1!O145</f>
        <v>2800</v>
      </c>
      <c r="C20">
        <f>Feuil1!P145</f>
        <v>-3673108.9838056136</v>
      </c>
      <c r="D20">
        <f>Feuil1!Q145</f>
        <v>-3687059.0643399884</v>
      </c>
      <c r="E20">
        <f>Feuil1!R145</f>
        <v>-3700834.1438640757</v>
      </c>
      <c r="F20">
        <f>Feuil1!S145</f>
        <v>-3716234.2327694069</v>
      </c>
      <c r="G20">
        <f>Feuil1!T145</f>
        <v>-3731159.3189325286</v>
      </c>
      <c r="H20">
        <f>Feuil1!U145</f>
        <v>-3745934.4042296889</v>
      </c>
      <c r="I20">
        <f>Feuil1!V145</f>
        <v>-3761484.4940009816</v>
      </c>
      <c r="J20">
        <f>Feuil1!W145</f>
        <v>-3776659.5816073716</v>
      </c>
      <c r="K20">
        <f>Feuil1!X145</f>
        <v>-3791934.6697910689</v>
      </c>
    </row>
    <row r="21" spans="2:13" x14ac:dyDescent="0.3">
      <c r="B21">
        <f>Feuil1!O146</f>
        <v>2950</v>
      </c>
      <c r="C21">
        <f>Feuil1!P146</f>
        <v>-3654696.615660273</v>
      </c>
      <c r="D21">
        <f>Feuil1!Q146</f>
        <v>-3669521.701246087</v>
      </c>
      <c r="E21">
        <f>Feuil1!R146</f>
        <v>-3684521.787842189</v>
      </c>
      <c r="F21">
        <f>Feuil1!S146</f>
        <v>-3699871.876458867</v>
      </c>
      <c r="G21">
        <f>Feuil1!T146</f>
        <v>-3714796.9626219883</v>
      </c>
      <c r="H21">
        <f>Feuil1!U146</f>
        <v>-3729922.0499397246</v>
      </c>
      <c r="I21">
        <f>Feuil1!V146</f>
        <v>-3745372.1391337099</v>
      </c>
      <c r="J21">
        <f>Feuil1!W146</f>
        <v>-3760847.2284720219</v>
      </c>
      <c r="K21">
        <f>Feuil1!X146</f>
        <v>-3776097.3165113921</v>
      </c>
    </row>
    <row r="22" spans="2:13" x14ac:dyDescent="0.3">
      <c r="B22">
        <f>Feuil1!O147</f>
        <v>3100</v>
      </c>
      <c r="C22">
        <f>Feuil1!P147</f>
        <v>-3637884.2567518502</v>
      </c>
      <c r="D22">
        <f>Feuil1!Q147</f>
        <v>-3652609.3417603569</v>
      </c>
      <c r="E22">
        <f>Feuil1!R147</f>
        <v>-3668259.4321089569</v>
      </c>
      <c r="F22">
        <f>Feuil1!S147</f>
        <v>-3683084.5176947713</v>
      </c>
      <c r="G22">
        <f>Feuil1!T147</f>
        <v>-3698784.6083320244</v>
      </c>
      <c r="H22">
        <f>Feuil1!U147</f>
        <v>-3713884.6955054342</v>
      </c>
      <c r="I22">
        <f>Feuil1!V147</f>
        <v>-3729334.784699419</v>
      </c>
      <c r="J22">
        <f>Feuil1!W147</f>
        <v>-3744984.875048019</v>
      </c>
      <c r="K22">
        <f>Feuil1!X147</f>
        <v>-3760509.9646749846</v>
      </c>
    </row>
    <row r="23" spans="2:13" x14ac:dyDescent="0.3">
      <c r="B23">
        <f>Feuil1!O148</f>
        <v>3300</v>
      </c>
      <c r="C23">
        <f>Feuil1!P148</f>
        <v>-3615651.1125990166</v>
      </c>
      <c r="D23">
        <f>Feuil1!Q148</f>
        <v>-3630726.1996280993</v>
      </c>
      <c r="E23">
        <f>Feuil1!R148</f>
        <v>-3644751.2805954544</v>
      </c>
      <c r="F23">
        <f>Feuil1!S148</f>
        <v>-3661326.3762841476</v>
      </c>
      <c r="G23">
        <f>Feuil1!T148</f>
        <v>-3676626.4646121715</v>
      </c>
      <c r="H23">
        <f>Feuil1!U148</f>
        <v>-3692101.5539504834</v>
      </c>
      <c r="I23">
        <f>Feuil1!V148</f>
        <v>-3707326.6418455271</v>
      </c>
      <c r="J23">
        <f>Feuil1!W148</f>
        <v>-3722201.7277199947</v>
      </c>
      <c r="K23">
        <f>Feuil1!X148</f>
        <v>-3738851.8238416682</v>
      </c>
    </row>
    <row r="32" spans="2:13" x14ac:dyDescent="0.3">
      <c r="G32" s="6" t="s">
        <v>96</v>
      </c>
    </row>
    <row r="33" spans="2:11" x14ac:dyDescent="0.3">
      <c r="C33">
        <v>0</v>
      </c>
      <c r="D33">
        <v>0.125</v>
      </c>
      <c r="E33">
        <v>0.25</v>
      </c>
      <c r="F33">
        <v>0.375</v>
      </c>
      <c r="G33">
        <v>0.5</v>
      </c>
      <c r="H33">
        <v>0.625</v>
      </c>
      <c r="I33">
        <v>0.75</v>
      </c>
      <c r="J33">
        <v>0.875</v>
      </c>
      <c r="K33">
        <v>1</v>
      </c>
    </row>
    <row r="34" spans="2:11" x14ac:dyDescent="0.3">
      <c r="B34" s="3" t="s">
        <v>2</v>
      </c>
      <c r="C34" s="7" t="s">
        <v>1</v>
      </c>
      <c r="D34" s="7" t="s">
        <v>6</v>
      </c>
      <c r="E34" s="7" t="s">
        <v>7</v>
      </c>
      <c r="F34" s="7" t="s">
        <v>8</v>
      </c>
      <c r="G34" s="7" t="s">
        <v>9</v>
      </c>
      <c r="H34" s="7" t="s">
        <v>10</v>
      </c>
      <c r="I34" s="7" t="s">
        <v>11</v>
      </c>
      <c r="J34" s="7" t="s">
        <v>12</v>
      </c>
      <c r="K34" s="7" t="s">
        <v>13</v>
      </c>
    </row>
    <row r="35" spans="2:11" x14ac:dyDescent="0.3">
      <c r="B35">
        <f>B11</f>
        <v>300</v>
      </c>
      <c r="C35" s="1">
        <f t="shared" ref="C35:K35" si="2">C11-C$9*$K11-(1-C$9)*$C11</f>
        <v>0</v>
      </c>
      <c r="D35" s="1">
        <f t="shared" si="2"/>
        <v>212.50122677814215</v>
      </c>
      <c r="E35" s="1">
        <f t="shared" si="2"/>
        <v>425.00245355628431</v>
      </c>
      <c r="F35" s="1">
        <f t="shared" si="2"/>
        <v>537.50310302665457</v>
      </c>
      <c r="G35" s="1">
        <f t="shared" si="2"/>
        <v>550.0031751904171</v>
      </c>
      <c r="H35" s="1">
        <f t="shared" si="2"/>
        <v>562.50324735371396</v>
      </c>
      <c r="I35" s="1">
        <f t="shared" si="2"/>
        <v>475.00274220970459</v>
      </c>
      <c r="J35" s="1">
        <f t="shared" si="2"/>
        <v>287.50165975873824</v>
      </c>
      <c r="K35" s="1">
        <f t="shared" si="2"/>
        <v>0</v>
      </c>
    </row>
    <row r="36" spans="2:11" x14ac:dyDescent="0.3">
      <c r="B36">
        <f t="shared" ref="B36:B46" si="3">B12</f>
        <v>800</v>
      </c>
      <c r="C36" s="1">
        <f t="shared" ref="C36:K47" si="4">C12-C$9*$K12-(1-C$9)*$C12</f>
        <v>0</v>
      </c>
      <c r="D36" s="1">
        <f t="shared" si="4"/>
        <v>212.50122677814215</v>
      </c>
      <c r="E36" s="1">
        <f t="shared" si="4"/>
        <v>425.00245355628431</v>
      </c>
      <c r="F36" s="1">
        <f t="shared" si="4"/>
        <v>537.50310302712023</v>
      </c>
      <c r="G36" s="1">
        <f t="shared" si="4"/>
        <v>550.0031751904171</v>
      </c>
      <c r="H36" s="1">
        <f t="shared" si="4"/>
        <v>562.50324735417962</v>
      </c>
      <c r="I36" s="1">
        <f t="shared" si="4"/>
        <v>475.00274221005384</v>
      </c>
      <c r="J36" s="1">
        <f t="shared" si="4"/>
        <v>287.50165975868003</v>
      </c>
      <c r="K36" s="1">
        <f t="shared" si="4"/>
        <v>0</v>
      </c>
    </row>
    <row r="37" spans="2:11" x14ac:dyDescent="0.3">
      <c r="B37">
        <f t="shared" si="3"/>
        <v>1300</v>
      </c>
      <c r="C37" s="1">
        <f t="shared" si="4"/>
        <v>0</v>
      </c>
      <c r="D37" s="1">
        <f t="shared" si="4"/>
        <v>300.00173192191869</v>
      </c>
      <c r="E37" s="1">
        <f t="shared" si="4"/>
        <v>400.00230922922492</v>
      </c>
      <c r="F37" s="1">
        <f t="shared" si="4"/>
        <v>600.0034638447687</v>
      </c>
      <c r="G37" s="1">
        <f t="shared" si="4"/>
        <v>600.00346384407021</v>
      </c>
      <c r="H37" s="1">
        <f t="shared" si="4"/>
        <v>600.00346384430304</v>
      </c>
      <c r="I37" s="1">
        <f t="shared" si="4"/>
        <v>500.00288653676398</v>
      </c>
      <c r="J37" s="1">
        <f t="shared" si="4"/>
        <v>200.00115461496171</v>
      </c>
      <c r="K37" s="1">
        <f t="shared" si="4"/>
        <v>0</v>
      </c>
    </row>
    <row r="38" spans="2:11" x14ac:dyDescent="0.3">
      <c r="B38">
        <f t="shared" si="3"/>
        <v>1800</v>
      </c>
      <c r="C38" s="1">
        <f t="shared" si="4"/>
        <v>0</v>
      </c>
      <c r="D38" s="1">
        <f t="shared" si="4"/>
        <v>275.00158759532496</v>
      </c>
      <c r="E38" s="1">
        <f t="shared" si="4"/>
        <v>450.00259788287804</v>
      </c>
      <c r="F38" s="1">
        <f t="shared" si="4"/>
        <v>550.00317519064993</v>
      </c>
      <c r="G38" s="1">
        <f t="shared" si="4"/>
        <v>675.00389682454988</v>
      </c>
      <c r="H38" s="1">
        <f t="shared" si="4"/>
        <v>625.00360817043111</v>
      </c>
      <c r="I38" s="1">
        <f t="shared" si="4"/>
        <v>450.00259788311087</v>
      </c>
      <c r="J38" s="1">
        <f t="shared" si="4"/>
        <v>325.00187624886166</v>
      </c>
      <c r="K38" s="1">
        <f t="shared" si="4"/>
        <v>0</v>
      </c>
    </row>
    <row r="39" spans="2:11" x14ac:dyDescent="0.3">
      <c r="B39">
        <f t="shared" si="3"/>
        <v>2000</v>
      </c>
      <c r="C39" s="1">
        <f t="shared" si="4"/>
        <v>0</v>
      </c>
      <c r="D39" s="1">
        <f t="shared" si="4"/>
        <v>262.50151543179527</v>
      </c>
      <c r="E39" s="1">
        <f t="shared" si="4"/>
        <v>425.00245355628431</v>
      </c>
      <c r="F39" s="1">
        <f t="shared" si="4"/>
        <v>612.50353600736707</v>
      </c>
      <c r="G39" s="1">
        <f t="shared" si="4"/>
        <v>700.00404115160927</v>
      </c>
      <c r="H39" s="1">
        <f t="shared" si="4"/>
        <v>662.50382466102019</v>
      </c>
      <c r="I39" s="1">
        <f t="shared" si="4"/>
        <v>750.00432980526239</v>
      </c>
      <c r="J39" s="1">
        <f t="shared" si="4"/>
        <v>687.50396898807958</v>
      </c>
      <c r="K39" s="1">
        <f t="shared" si="4"/>
        <v>0</v>
      </c>
    </row>
    <row r="40" spans="2:11" x14ac:dyDescent="0.3">
      <c r="B40">
        <f t="shared" si="3"/>
        <v>2150</v>
      </c>
      <c r="C40" s="1">
        <f t="shared" si="4"/>
        <v>0</v>
      </c>
      <c r="D40" s="1">
        <f t="shared" si="4"/>
        <v>-37.500216490589082</v>
      </c>
      <c r="E40" s="1">
        <f t="shared" si="4"/>
        <v>175.00101028755307</v>
      </c>
      <c r="F40" s="1">
        <f t="shared" si="4"/>
        <v>287.50165975885466</v>
      </c>
      <c r="G40" s="1">
        <f t="shared" si="4"/>
        <v>450.00259788311087</v>
      </c>
      <c r="H40" s="1">
        <f t="shared" si="4"/>
        <v>1012.505845236592</v>
      </c>
      <c r="I40" s="1">
        <f t="shared" si="4"/>
        <v>1175.0067833613139</v>
      </c>
      <c r="J40" s="1">
        <f t="shared" si="4"/>
        <v>737.50425764161628</v>
      </c>
      <c r="K40" s="1">
        <f t="shared" si="4"/>
        <v>0</v>
      </c>
    </row>
    <row r="41" spans="2:11" x14ac:dyDescent="0.3">
      <c r="B41">
        <f t="shared" si="3"/>
        <v>2300</v>
      </c>
      <c r="C41" s="1">
        <f t="shared" si="4"/>
        <v>0</v>
      </c>
      <c r="D41" s="1">
        <f t="shared" si="4"/>
        <v>-146.87584792030975</v>
      </c>
      <c r="E41" s="1">
        <f t="shared" si="4"/>
        <v>431.25248963804916</v>
      </c>
      <c r="F41" s="1">
        <f t="shared" si="4"/>
        <v>-265.62653347291052</v>
      </c>
      <c r="G41" s="1">
        <f t="shared" si="4"/>
        <v>-887.50512360269204</v>
      </c>
      <c r="H41" s="1">
        <f t="shared" si="4"/>
        <v>-284.37664171727374</v>
      </c>
      <c r="I41" s="1">
        <f t="shared" si="4"/>
        <v>-181.25104636955075</v>
      </c>
      <c r="J41" s="1">
        <f t="shared" si="4"/>
        <v>-303.12674996338319</v>
      </c>
      <c r="K41" s="1">
        <f t="shared" si="4"/>
        <v>0</v>
      </c>
    </row>
    <row r="42" spans="2:11" x14ac:dyDescent="0.3">
      <c r="B42">
        <f t="shared" si="3"/>
        <v>2450</v>
      </c>
      <c r="C42" s="1">
        <f t="shared" si="4"/>
        <v>0</v>
      </c>
      <c r="D42" s="1">
        <f t="shared" si="4"/>
        <v>-75.000432980246842</v>
      </c>
      <c r="E42" s="1">
        <f t="shared" si="4"/>
        <v>-775.00447413185611</v>
      </c>
      <c r="F42" s="1">
        <f t="shared" si="4"/>
        <v>-550.00317519018427</v>
      </c>
      <c r="G42" s="1">
        <f t="shared" si="4"/>
        <v>-1400.0080823029857</v>
      </c>
      <c r="H42" s="1">
        <f t="shared" si="4"/>
        <v>75.000432980712503</v>
      </c>
      <c r="I42" s="1">
        <f t="shared" si="4"/>
        <v>775.00447413220536</v>
      </c>
      <c r="J42" s="1">
        <f t="shared" si="4"/>
        <v>625.00360817107139</v>
      </c>
      <c r="K42" s="1">
        <f t="shared" si="4"/>
        <v>0</v>
      </c>
    </row>
    <row r="43" spans="2:11" x14ac:dyDescent="0.3">
      <c r="B43">
        <f t="shared" si="3"/>
        <v>2600</v>
      </c>
      <c r="C43" s="1">
        <f t="shared" si="4"/>
        <v>0</v>
      </c>
      <c r="D43" s="1">
        <f t="shared" si="4"/>
        <v>959.38053854228929</v>
      </c>
      <c r="E43" s="1">
        <f t="shared" si="4"/>
        <v>1743.7600667965598</v>
      </c>
      <c r="F43" s="1">
        <f t="shared" si="4"/>
        <v>2103.1371414954774</v>
      </c>
      <c r="G43" s="1">
        <f t="shared" si="4"/>
        <v>1562.5090204272419</v>
      </c>
      <c r="H43" s="1">
        <f t="shared" si="4"/>
        <v>1621.8843632037751</v>
      </c>
      <c r="I43" s="1">
        <f t="shared" si="4"/>
        <v>1256.2572524237912</v>
      </c>
      <c r="J43" s="1">
        <f t="shared" si="4"/>
        <v>465.62768808740657</v>
      </c>
      <c r="K43" s="1">
        <f t="shared" si="4"/>
        <v>0</v>
      </c>
    </row>
    <row r="44" spans="2:11" x14ac:dyDescent="0.3">
      <c r="B44">
        <f t="shared" si="3"/>
        <v>2800</v>
      </c>
      <c r="C44" s="1">
        <f t="shared" si="4"/>
        <v>0</v>
      </c>
      <c r="D44" s="1">
        <f t="shared" si="4"/>
        <v>903.13021380733699</v>
      </c>
      <c r="E44" s="1">
        <f t="shared" si="4"/>
        <v>1981.2614379017614</v>
      </c>
      <c r="F44" s="1">
        <f t="shared" si="4"/>
        <v>1434.3832807522267</v>
      </c>
      <c r="G44" s="1">
        <f t="shared" si="4"/>
        <v>1362.5078658126295</v>
      </c>
      <c r="H44" s="1">
        <f t="shared" si="4"/>
        <v>1440.6333168342244</v>
      </c>
      <c r="I44" s="1">
        <f t="shared" si="4"/>
        <v>743.75429372349754</v>
      </c>
      <c r="J44" s="1">
        <f t="shared" si="4"/>
        <v>421.87743551540188</v>
      </c>
      <c r="K44" s="1">
        <f t="shared" si="4"/>
        <v>0</v>
      </c>
    </row>
    <row r="45" spans="2:11" x14ac:dyDescent="0.3">
      <c r="B45">
        <f t="shared" si="3"/>
        <v>2950</v>
      </c>
      <c r="C45" s="1">
        <f t="shared" si="4"/>
        <v>0</v>
      </c>
      <c r="D45" s="1">
        <f t="shared" si="4"/>
        <v>350.00202057603747</v>
      </c>
      <c r="E45" s="1">
        <f t="shared" si="4"/>
        <v>525.0030308640562</v>
      </c>
      <c r="F45" s="1">
        <f t="shared" si="4"/>
        <v>350.00202057557181</v>
      </c>
      <c r="G45" s="1">
        <f t="shared" si="4"/>
        <v>600.00346384430304</v>
      </c>
      <c r="H45" s="1">
        <f t="shared" si="4"/>
        <v>650.00375249772333</v>
      </c>
      <c r="I45" s="1">
        <f t="shared" si="4"/>
        <v>375.00216490228195</v>
      </c>
      <c r="J45" s="1">
        <f t="shared" si="4"/>
        <v>75.00043298030505</v>
      </c>
      <c r="K45" s="1">
        <f t="shared" si="4"/>
        <v>0</v>
      </c>
    </row>
    <row r="46" spans="2:11" x14ac:dyDescent="0.3">
      <c r="B46">
        <f t="shared" si="3"/>
        <v>3100</v>
      </c>
      <c r="C46" s="1">
        <f t="shared" si="4"/>
        <v>0</v>
      </c>
      <c r="D46" s="1">
        <f t="shared" si="4"/>
        <v>603.12848188495263</v>
      </c>
      <c r="E46" s="1">
        <f t="shared" si="4"/>
        <v>281.25162367708981</v>
      </c>
      <c r="F46" s="1">
        <f t="shared" si="4"/>
        <v>784.37952825427055</v>
      </c>
      <c r="G46" s="1">
        <f t="shared" si="4"/>
        <v>412.50238139298744</v>
      </c>
      <c r="H46" s="1">
        <f t="shared" si="4"/>
        <v>640.62869837507606</v>
      </c>
      <c r="I46" s="1">
        <f t="shared" si="4"/>
        <v>518.75299478182569</v>
      </c>
      <c r="J46" s="1">
        <f t="shared" si="4"/>
        <v>196.87613657396287</v>
      </c>
      <c r="K46" s="1">
        <f t="shared" si="4"/>
        <v>0</v>
      </c>
    </row>
    <row r="47" spans="2:11" x14ac:dyDescent="0.3">
      <c r="B47">
        <f>B23</f>
        <v>3300</v>
      </c>
      <c r="C47" s="1">
        <f t="shared" si="4"/>
        <v>0</v>
      </c>
      <c r="D47" s="1">
        <f t="shared" si="4"/>
        <v>325.00187624897808</v>
      </c>
      <c r="E47" s="1">
        <f t="shared" si="4"/>
        <v>1700.0098142251372</v>
      </c>
      <c r="F47" s="1">
        <f t="shared" si="4"/>
        <v>525.00303086359054</v>
      </c>
      <c r="G47" s="1">
        <f t="shared" si="4"/>
        <v>625.00360817089677</v>
      </c>
      <c r="H47" s="1">
        <f t="shared" si="4"/>
        <v>550.00317519018427</v>
      </c>
      <c r="I47" s="1">
        <f t="shared" si="4"/>
        <v>725.00418547808658</v>
      </c>
      <c r="J47" s="1">
        <f t="shared" si="4"/>
        <v>1250.0072163419682</v>
      </c>
      <c r="K47" s="1">
        <f t="shared" si="4"/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24"/>
  <sheetViews>
    <sheetView topLeftCell="A106" workbookViewId="0">
      <selection activeCell="I135" sqref="I135"/>
    </sheetView>
  </sheetViews>
  <sheetFormatPr baseColWidth="10" defaultRowHeight="15.05" x14ac:dyDescent="0.3"/>
  <sheetData>
    <row r="3" spans="1:22" ht="14.4" x14ac:dyDescent="0.3">
      <c r="F3" s="6" t="s">
        <v>15</v>
      </c>
      <c r="R3" s="6" t="s">
        <v>102</v>
      </c>
    </row>
    <row r="4" spans="1:22" ht="14.4" x14ac:dyDescent="0.3">
      <c r="B4">
        <v>0</v>
      </c>
      <c r="C4">
        <v>12.5</v>
      </c>
      <c r="D4">
        <v>25</v>
      </c>
      <c r="E4">
        <v>37.5</v>
      </c>
      <c r="F4">
        <v>50</v>
      </c>
      <c r="G4">
        <v>62.5</v>
      </c>
      <c r="H4">
        <v>75</v>
      </c>
      <c r="I4">
        <v>87.5</v>
      </c>
      <c r="J4">
        <v>100</v>
      </c>
    </row>
    <row r="5" spans="1:22" ht="14.4" x14ac:dyDescent="0.3">
      <c r="A5" s="3" t="s">
        <v>2</v>
      </c>
      <c r="B5" s="7" t="s">
        <v>1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M5" s="30" t="s">
        <v>2</v>
      </c>
      <c r="N5" s="31" t="s">
        <v>1</v>
      </c>
      <c r="O5" s="31" t="s">
        <v>6</v>
      </c>
      <c r="P5" s="31" t="s">
        <v>7</v>
      </c>
      <c r="Q5" s="31" t="s">
        <v>8</v>
      </c>
      <c r="R5" s="31" t="s">
        <v>9</v>
      </c>
      <c r="S5" s="31" t="s">
        <v>10</v>
      </c>
      <c r="T5" s="31" t="s">
        <v>11</v>
      </c>
      <c r="U5" s="31" t="s">
        <v>12</v>
      </c>
      <c r="V5" s="31" t="s">
        <v>13</v>
      </c>
    </row>
    <row r="6" spans="1:22" ht="14.4" x14ac:dyDescent="0.3">
      <c r="A6">
        <v>300</v>
      </c>
      <c r="B6" s="1">
        <f>Feuil1!P93</f>
        <v>-3913622.5935003371</v>
      </c>
      <c r="C6" s="1">
        <f>Feuil1!Q93</f>
        <v>-3928622.6800964391</v>
      </c>
      <c r="D6" s="1">
        <f>Feuil1!R93</f>
        <v>-3943622.7666925411</v>
      </c>
      <c r="E6" s="1">
        <f>Feuil1!S93</f>
        <v>-3958722.8538659508</v>
      </c>
      <c r="F6" s="1">
        <f>Feuil1!T93</f>
        <v>-3973922.9416166674</v>
      </c>
      <c r="G6" s="1">
        <f>Feuil1!U93</f>
        <v>-3989123.029367384</v>
      </c>
      <c r="H6" s="1">
        <f>Feuil1!V93</f>
        <v>-4004423.1176954084</v>
      </c>
      <c r="I6" s="1">
        <f>Feuil1!W93</f>
        <v>-4019823.2066007396</v>
      </c>
      <c r="J6" s="1">
        <f>Feuil1!X93</f>
        <v>-4035323.2960833786</v>
      </c>
      <c r="M6" s="20">
        <v>300</v>
      </c>
      <c r="N6" s="1">
        <f t="shared" ref="N6:N30" si="0">B6+(4.5)*(8.31451*$M6)</f>
        <v>-3902398.005000337</v>
      </c>
      <c r="O6" s="1">
        <f t="shared" ref="O6:O30" si="1">C6+(4.5)*(8.31451*$M6)</f>
        <v>-3917398.091596439</v>
      </c>
      <c r="P6" s="1">
        <f t="shared" ref="P6:P30" si="2">D6+(4.5)*(8.31451*$M6)</f>
        <v>-3932398.178192541</v>
      </c>
      <c r="Q6" s="1">
        <f t="shared" ref="Q6:Q30" si="3">E6+(4.5)*(8.31451*$M6)</f>
        <v>-3947498.2653659508</v>
      </c>
      <c r="R6" s="1">
        <f t="shared" ref="R6:R30" si="4">F6+(4.5)*(8.31451*$M6)</f>
        <v>-3962698.3531166674</v>
      </c>
      <c r="S6" s="1">
        <f t="shared" ref="S6:S30" si="5">G6+(4.5)*(8.31451*$M6)</f>
        <v>-3977898.440867384</v>
      </c>
      <c r="T6" s="1">
        <f t="shared" ref="T6:T30" si="6">H6+(4.5)*(8.31451*$M6)</f>
        <v>-3993198.5291954083</v>
      </c>
      <c r="U6" s="1">
        <f t="shared" ref="U6:U30" si="7">I6+(4.5)*(8.31451*$M6)</f>
        <v>-4008598.6181007395</v>
      </c>
      <c r="V6" s="1">
        <f t="shared" ref="V6:V30" si="8">J6+(4.5)*(8.31451*$M6)</f>
        <v>-4024098.7075833785</v>
      </c>
    </row>
    <row r="7" spans="1:22" ht="14.4" x14ac:dyDescent="0.3">
      <c r="A7">
        <v>400</v>
      </c>
      <c r="B7" s="18">
        <f>B52</f>
        <v>-3909750.4250484779</v>
      </c>
      <c r="C7" s="18">
        <f t="shared" ref="C7:J7" si="9">C52</f>
        <v>-3924708.7918010671</v>
      </c>
      <c r="D7" s="18">
        <f t="shared" si="9"/>
        <v>-3939710.3850925155</v>
      </c>
      <c r="E7" s="18">
        <f t="shared" si="9"/>
        <v>-3954809.3364938116</v>
      </c>
      <c r="F7" s="18">
        <f t="shared" si="9"/>
        <v>-3969973.7267487966</v>
      </c>
      <c r="G7" s="18">
        <f t="shared" si="9"/>
        <v>-3985214.7659456539</v>
      </c>
      <c r="H7" s="18">
        <f t="shared" si="9"/>
        <v>-4000555.489184469</v>
      </c>
      <c r="I7" s="18">
        <f t="shared" si="9"/>
        <v>-4015933.8671181565</v>
      </c>
      <c r="J7" s="18">
        <f t="shared" si="9"/>
        <v>-4031422.0296247965</v>
      </c>
      <c r="M7" s="20">
        <v>400</v>
      </c>
      <c r="N7" s="1">
        <f t="shared" si="0"/>
        <v>-3894784.3070484782</v>
      </c>
      <c r="O7" s="1">
        <f t="shared" si="1"/>
        <v>-3909742.6738010673</v>
      </c>
      <c r="P7" s="1">
        <f t="shared" si="2"/>
        <v>-3924744.2670925157</v>
      </c>
      <c r="Q7" s="1">
        <f t="shared" si="3"/>
        <v>-3939843.2184938118</v>
      </c>
      <c r="R7" s="1">
        <f t="shared" si="4"/>
        <v>-3955007.6087487969</v>
      </c>
      <c r="S7" s="1">
        <f t="shared" si="5"/>
        <v>-3970248.6479456541</v>
      </c>
      <c r="T7" s="1">
        <f t="shared" si="6"/>
        <v>-3985589.3711844692</v>
      </c>
      <c r="U7" s="1">
        <f t="shared" si="7"/>
        <v>-4000967.7491181567</v>
      </c>
      <c r="V7" s="1">
        <f t="shared" si="8"/>
        <v>-4016455.9116247967</v>
      </c>
    </row>
    <row r="8" spans="1:22" ht="14.4" x14ac:dyDescent="0.3">
      <c r="A8">
        <v>500</v>
      </c>
      <c r="B8" s="18">
        <f t="shared" ref="B8:J8" si="10">B53</f>
        <v>-3905812.1812439337</v>
      </c>
      <c r="C8" s="18">
        <f t="shared" si="10"/>
        <v>-3920788.6338749118</v>
      </c>
      <c r="D8" s="18">
        <f t="shared" si="10"/>
        <v>-3935797.147223372</v>
      </c>
      <c r="E8" s="18">
        <f t="shared" si="10"/>
        <v>-3950878.9259897927</v>
      </c>
      <c r="F8" s="18">
        <f t="shared" si="10"/>
        <v>-3966052.3245403823</v>
      </c>
      <c r="G8" s="18">
        <f t="shared" si="10"/>
        <v>-3981316.1293871822</v>
      </c>
      <c r="H8" s="18">
        <f t="shared" si="10"/>
        <v>-3996614.6028439011</v>
      </c>
      <c r="I8" s="18">
        <f t="shared" si="10"/>
        <v>-4011989.0333330231</v>
      </c>
      <c r="J8" s="18">
        <f t="shared" si="10"/>
        <v>-4027459.6767688938</v>
      </c>
      <c r="M8" s="20">
        <v>500</v>
      </c>
      <c r="N8" s="1">
        <f t="shared" si="0"/>
        <v>-3887104.5337439338</v>
      </c>
      <c r="O8" s="1">
        <f t="shared" si="1"/>
        <v>-3902080.9863749119</v>
      </c>
      <c r="P8" s="1">
        <f t="shared" si="2"/>
        <v>-3917089.499723372</v>
      </c>
      <c r="Q8" s="1">
        <f t="shared" si="3"/>
        <v>-3932171.2784897927</v>
      </c>
      <c r="R8" s="1">
        <f t="shared" si="4"/>
        <v>-3947344.6770403823</v>
      </c>
      <c r="S8" s="1">
        <f t="shared" si="5"/>
        <v>-3962608.4818871822</v>
      </c>
      <c r="T8" s="1">
        <f t="shared" si="6"/>
        <v>-3977906.9553439012</v>
      </c>
      <c r="U8" s="1">
        <f t="shared" si="7"/>
        <v>-3993281.3858330231</v>
      </c>
      <c r="V8" s="1">
        <f t="shared" si="8"/>
        <v>-4008752.0292688939</v>
      </c>
    </row>
    <row r="9" spans="1:22" ht="14.4" x14ac:dyDescent="0.3">
      <c r="A9">
        <v>600</v>
      </c>
      <c r="B9" s="18">
        <f t="shared" ref="B9:J9" si="11">B54</f>
        <v>-3901847.6862594103</v>
      </c>
      <c r="C9" s="18">
        <f t="shared" si="11"/>
        <v>-3916782.9082072172</v>
      </c>
      <c r="D9" s="18">
        <f t="shared" si="11"/>
        <v>-3931812.2000108305</v>
      </c>
      <c r="E9" s="18">
        <f t="shared" si="11"/>
        <v>-3946920.6283585113</v>
      </c>
      <c r="F9" s="18">
        <f t="shared" si="11"/>
        <v>-3962071.8829191257</v>
      </c>
      <c r="G9" s="18">
        <f t="shared" si="11"/>
        <v>-3977322.1045918576</v>
      </c>
      <c r="H9" s="18">
        <f t="shared" si="11"/>
        <v>-3992628.1746179061</v>
      </c>
      <c r="I9" s="18">
        <f t="shared" si="11"/>
        <v>-4008037.04660897</v>
      </c>
      <c r="J9" s="18">
        <f t="shared" si="11"/>
        <v>-4023514.1568482229</v>
      </c>
      <c r="M9" s="20">
        <v>600</v>
      </c>
      <c r="N9" s="1">
        <f t="shared" si="0"/>
        <v>-3879398.5092594102</v>
      </c>
      <c r="O9" s="1">
        <f t="shared" si="1"/>
        <v>-3894333.7312072171</v>
      </c>
      <c r="P9" s="1">
        <f t="shared" si="2"/>
        <v>-3909363.0230108304</v>
      </c>
      <c r="Q9" s="1">
        <f t="shared" si="3"/>
        <v>-3924471.4513585111</v>
      </c>
      <c r="R9" s="1">
        <f t="shared" si="4"/>
        <v>-3939622.7059191256</v>
      </c>
      <c r="S9" s="1">
        <f t="shared" si="5"/>
        <v>-3954872.9275918575</v>
      </c>
      <c r="T9" s="1">
        <f t="shared" si="6"/>
        <v>-3970178.997617906</v>
      </c>
      <c r="U9" s="1">
        <f t="shared" si="7"/>
        <v>-3985587.8696089699</v>
      </c>
      <c r="V9" s="1">
        <f t="shared" si="8"/>
        <v>-4001064.9798482228</v>
      </c>
    </row>
    <row r="10" spans="1:22" ht="14.4" x14ac:dyDescent="0.3">
      <c r="A10">
        <v>700</v>
      </c>
      <c r="B10" s="18">
        <f t="shared" ref="B10:J10" si="12">B55</f>
        <v>-3897798.5040579168</v>
      </c>
      <c r="C10" s="18">
        <f t="shared" si="12"/>
        <v>-3912748.4851371935</v>
      </c>
      <c r="D10" s="18">
        <f t="shared" si="12"/>
        <v>-3927789.405639031</v>
      </c>
      <c r="E10" s="18">
        <f t="shared" si="12"/>
        <v>-3942871.121854526</v>
      </c>
      <c r="F10" s="18">
        <f t="shared" si="12"/>
        <v>-3958026.6597100594</v>
      </c>
      <c r="G10" s="18">
        <f t="shared" si="12"/>
        <v>-3973255.3244091966</v>
      </c>
      <c r="H10" s="18">
        <f t="shared" si="12"/>
        <v>-3988603.4796602908</v>
      </c>
      <c r="I10" s="18">
        <f t="shared" si="12"/>
        <v>-4003988.4620093959</v>
      </c>
      <c r="J10" s="18">
        <f t="shared" si="12"/>
        <v>-4019459.5490756775</v>
      </c>
      <c r="M10" s="20">
        <v>700</v>
      </c>
      <c r="N10" s="1">
        <f t="shared" si="0"/>
        <v>-3871607.797557917</v>
      </c>
      <c r="O10" s="1">
        <f t="shared" si="1"/>
        <v>-3886557.7786371936</v>
      </c>
      <c r="P10" s="1">
        <f t="shared" si="2"/>
        <v>-3901598.6991390311</v>
      </c>
      <c r="Q10" s="1">
        <f t="shared" si="3"/>
        <v>-3916680.4153545261</v>
      </c>
      <c r="R10" s="1">
        <f t="shared" si="4"/>
        <v>-3931835.9532100596</v>
      </c>
      <c r="S10" s="1">
        <f t="shared" si="5"/>
        <v>-3947064.6179091968</v>
      </c>
      <c r="T10" s="1">
        <f t="shared" si="6"/>
        <v>-3962412.7731602909</v>
      </c>
      <c r="U10" s="1">
        <f t="shared" si="7"/>
        <v>-3977797.7555093961</v>
      </c>
      <c r="V10" s="1">
        <f t="shared" si="8"/>
        <v>-3993268.8425756777</v>
      </c>
    </row>
    <row r="11" spans="1:22" ht="14.4" x14ac:dyDescent="0.3">
      <c r="A11">
        <v>800</v>
      </c>
      <c r="B11" s="1">
        <f>Feuil1!P98</f>
        <v>-3893722.4786161752</v>
      </c>
      <c r="C11" s="1">
        <f>Feuil1!Q98</f>
        <v>-3908722.5652122772</v>
      </c>
      <c r="D11" s="1">
        <f>Feuil1!R98</f>
        <v>-3923722.6518083792</v>
      </c>
      <c r="E11" s="1">
        <f>Feuil1!S98</f>
        <v>-3938822.7389817885</v>
      </c>
      <c r="F11" s="1">
        <f>Feuil1!T98</f>
        <v>-3954022.8267325056</v>
      </c>
      <c r="G11" s="1">
        <f>Feuil1!U98</f>
        <v>-3969222.9144832222</v>
      </c>
      <c r="H11" s="1">
        <f>Feuil1!V98</f>
        <v>-3984523.0028112461</v>
      </c>
      <c r="I11" s="1">
        <f>Feuil1!W98</f>
        <v>-3999923.0917165778</v>
      </c>
      <c r="J11" s="1">
        <f>Feuil1!X98</f>
        <v>-4015423.1811992167</v>
      </c>
      <c r="M11" s="20">
        <v>800</v>
      </c>
      <c r="N11" s="1">
        <f t="shared" si="0"/>
        <v>-3863790.2426161752</v>
      </c>
      <c r="O11" s="1">
        <f t="shared" si="1"/>
        <v>-3878790.3292122772</v>
      </c>
      <c r="P11" s="1">
        <f t="shared" si="2"/>
        <v>-3893790.4158083792</v>
      </c>
      <c r="Q11" s="1">
        <f t="shared" si="3"/>
        <v>-3908890.5029817885</v>
      </c>
      <c r="R11" s="1">
        <f t="shared" si="4"/>
        <v>-3924090.5907325055</v>
      </c>
      <c r="S11" s="1">
        <f t="shared" si="5"/>
        <v>-3939290.6784832221</v>
      </c>
      <c r="T11" s="1">
        <f t="shared" si="6"/>
        <v>-3954590.7668112461</v>
      </c>
      <c r="U11" s="1">
        <f t="shared" si="7"/>
        <v>-3969990.8557165777</v>
      </c>
      <c r="V11" s="1">
        <f t="shared" si="8"/>
        <v>-3985490.9451992167</v>
      </c>
    </row>
    <row r="12" spans="1:22" ht="14.4" x14ac:dyDescent="0.3">
      <c r="A12">
        <v>900</v>
      </c>
      <c r="B12" s="18">
        <f>B56</f>
        <v>-3889548.4440372</v>
      </c>
      <c r="C12" s="18">
        <f t="shared" ref="C12:J12" si="13">C56</f>
        <v>-3904540.2322304836</v>
      </c>
      <c r="D12" s="18">
        <f t="shared" si="13"/>
        <v>-3919556.8733499805</v>
      </c>
      <c r="E12" s="18">
        <f t="shared" si="13"/>
        <v>-3934647.4304170636</v>
      </c>
      <c r="F12" s="18">
        <f t="shared" si="13"/>
        <v>-3949789.7334590685</v>
      </c>
      <c r="G12" s="18">
        <f t="shared" si="13"/>
        <v>-3965032.0255990815</v>
      </c>
      <c r="H12" s="18">
        <f t="shared" si="13"/>
        <v>-3980378.9298316645</v>
      </c>
      <c r="I12" s="18">
        <f t="shared" si="13"/>
        <v>-3995492.3988216249</v>
      </c>
      <c r="J12" s="18">
        <f t="shared" si="13"/>
        <v>-4011264.2182278689</v>
      </c>
      <c r="M12" s="20">
        <v>900</v>
      </c>
      <c r="N12" s="1">
        <f t="shared" si="0"/>
        <v>-3855874.6785371997</v>
      </c>
      <c r="O12" s="1">
        <f t="shared" si="1"/>
        <v>-3870866.4667304833</v>
      </c>
      <c r="P12" s="1">
        <f t="shared" si="2"/>
        <v>-3885883.1078499802</v>
      </c>
      <c r="Q12" s="1">
        <f t="shared" si="3"/>
        <v>-3900973.6649170634</v>
      </c>
      <c r="R12" s="1">
        <f t="shared" si="4"/>
        <v>-3916115.9679590682</v>
      </c>
      <c r="S12" s="1">
        <f t="shared" si="5"/>
        <v>-3931358.2600990813</v>
      </c>
      <c r="T12" s="1">
        <f t="shared" si="6"/>
        <v>-3946705.1643316643</v>
      </c>
      <c r="U12" s="1">
        <f t="shared" si="7"/>
        <v>-3961818.6333216247</v>
      </c>
      <c r="V12" s="1">
        <f t="shared" si="8"/>
        <v>-3977590.4527278687</v>
      </c>
    </row>
    <row r="13" spans="1:22" ht="14.4" x14ac:dyDescent="0.3">
      <c r="A13">
        <v>1000</v>
      </c>
      <c r="B13" s="18">
        <f t="shared" ref="B13:J13" si="14">B57</f>
        <v>-3885360.8443359914</v>
      </c>
      <c r="C13" s="18">
        <f t="shared" si="14"/>
        <v>-3900279.2198760584</v>
      </c>
      <c r="D13" s="18">
        <f t="shared" si="14"/>
        <v>-3915341.8599838987</v>
      </c>
      <c r="E13" s="18">
        <f t="shared" si="14"/>
        <v>-3930446.2667882266</v>
      </c>
      <c r="F13" s="18">
        <f t="shared" si="14"/>
        <v>-3945385.0637620096</v>
      </c>
      <c r="G13" s="18">
        <f t="shared" si="14"/>
        <v>-3960823.2856096742</v>
      </c>
      <c r="H13" s="18">
        <f t="shared" si="14"/>
        <v>-3976166.2712673512</v>
      </c>
      <c r="I13" s="18">
        <f t="shared" si="14"/>
        <v>-3991556.5021202727</v>
      </c>
      <c r="J13" s="18">
        <f t="shared" si="14"/>
        <v>-4007062.9371957555</v>
      </c>
      <c r="M13" s="20">
        <v>1000</v>
      </c>
      <c r="N13" s="1">
        <f t="shared" si="0"/>
        <v>-3847945.5493359915</v>
      </c>
      <c r="O13" s="1">
        <f t="shared" si="1"/>
        <v>-3862863.9248760585</v>
      </c>
      <c r="P13" s="1">
        <f t="shared" si="2"/>
        <v>-3877926.5649838988</v>
      </c>
      <c r="Q13" s="1">
        <f t="shared" si="3"/>
        <v>-3893030.9717882266</v>
      </c>
      <c r="R13" s="1">
        <f t="shared" si="4"/>
        <v>-3907969.7687620097</v>
      </c>
      <c r="S13" s="1">
        <f t="shared" si="5"/>
        <v>-3923407.9906096742</v>
      </c>
      <c r="T13" s="1">
        <f t="shared" si="6"/>
        <v>-3938750.9762673513</v>
      </c>
      <c r="U13" s="1">
        <f t="shared" si="7"/>
        <v>-3954141.2071202728</v>
      </c>
      <c r="V13" s="1">
        <f t="shared" si="8"/>
        <v>-3969647.6421957556</v>
      </c>
    </row>
    <row r="14" spans="1:22" ht="14.4" x14ac:dyDescent="0.3">
      <c r="A14">
        <v>1100</v>
      </c>
      <c r="B14" s="18">
        <f t="shared" ref="B14:J14" si="15">B58</f>
        <v>-3881089.3734668107</v>
      </c>
      <c r="C14" s="18">
        <f t="shared" si="15"/>
        <v>-3896048.4532999527</v>
      </c>
      <c r="D14" s="18">
        <f t="shared" si="15"/>
        <v>-3911120.3673042506</v>
      </c>
      <c r="E14" s="18">
        <f t="shared" si="15"/>
        <v>-3926161.0202805907</v>
      </c>
      <c r="F14" s="18">
        <f t="shared" si="15"/>
        <v>-3941341.3870042884</v>
      </c>
      <c r="G14" s="18">
        <f t="shared" si="15"/>
        <v>-3956572.6788422987</v>
      </c>
      <c r="H14" s="18">
        <f t="shared" si="15"/>
        <v>-3971850.7703204993</v>
      </c>
      <c r="I14" s="18">
        <f t="shared" si="15"/>
        <v>-3987275.0885408926</v>
      </c>
      <c r="J14" s="18">
        <f t="shared" si="15"/>
        <v>-4002772.6587067391</v>
      </c>
      <c r="M14" s="20">
        <v>1100</v>
      </c>
      <c r="N14" s="1">
        <f t="shared" si="0"/>
        <v>-3839932.5489668106</v>
      </c>
      <c r="O14" s="1">
        <f t="shared" si="1"/>
        <v>-3854891.6287999526</v>
      </c>
      <c r="P14" s="1">
        <f t="shared" si="2"/>
        <v>-3869963.5428042505</v>
      </c>
      <c r="Q14" s="1">
        <f t="shared" si="3"/>
        <v>-3885004.1957805906</v>
      </c>
      <c r="R14" s="1">
        <f t="shared" si="4"/>
        <v>-3900184.5625042883</v>
      </c>
      <c r="S14" s="1">
        <f t="shared" si="5"/>
        <v>-3915415.8543422986</v>
      </c>
      <c r="T14" s="1">
        <f t="shared" si="6"/>
        <v>-3930693.9458204992</v>
      </c>
      <c r="U14" s="1">
        <f t="shared" si="7"/>
        <v>-3946118.2640408925</v>
      </c>
      <c r="V14" s="1">
        <f t="shared" si="8"/>
        <v>-3961615.834206739</v>
      </c>
    </row>
    <row r="15" spans="1:22" ht="14.4" x14ac:dyDescent="0.3">
      <c r="A15">
        <v>1200</v>
      </c>
      <c r="B15" s="18">
        <f t="shared" ref="B15:J15" si="16">B59</f>
        <v>-3876802.4130638153</v>
      </c>
      <c r="C15" s="18">
        <f t="shared" si="16"/>
        <v>-3891701.9088099012</v>
      </c>
      <c r="D15" s="18">
        <f t="shared" si="16"/>
        <v>-3906760.8487899131</v>
      </c>
      <c r="E15" s="18">
        <f t="shared" si="16"/>
        <v>-3921812.7801792957</v>
      </c>
      <c r="F15" s="18">
        <f t="shared" si="16"/>
        <v>-3936973.1604387909</v>
      </c>
      <c r="G15" s="18">
        <f t="shared" si="16"/>
        <v>-3952165.0702140606</v>
      </c>
      <c r="H15" s="18">
        <f t="shared" si="16"/>
        <v>-3967539.5901991222</v>
      </c>
      <c r="I15" s="18">
        <f t="shared" si="16"/>
        <v>-3982936.0472749434</v>
      </c>
      <c r="J15" s="18">
        <f t="shared" si="16"/>
        <v>-3998475.6410772339</v>
      </c>
      <c r="M15" s="20">
        <v>1200</v>
      </c>
      <c r="N15" s="1">
        <f t="shared" si="0"/>
        <v>-3831904.0590638155</v>
      </c>
      <c r="O15" s="1">
        <f t="shared" si="1"/>
        <v>-3846803.5548099014</v>
      </c>
      <c r="P15" s="1">
        <f t="shared" si="2"/>
        <v>-3861862.4947899133</v>
      </c>
      <c r="Q15" s="1">
        <f t="shared" si="3"/>
        <v>-3876914.4261792959</v>
      </c>
      <c r="R15" s="1">
        <f t="shared" si="4"/>
        <v>-3892074.8064387911</v>
      </c>
      <c r="S15" s="1">
        <f t="shared" si="5"/>
        <v>-3907266.7162140608</v>
      </c>
      <c r="T15" s="1">
        <f t="shared" si="6"/>
        <v>-3922641.2361991224</v>
      </c>
      <c r="U15" s="1">
        <f t="shared" si="7"/>
        <v>-3938037.6932749436</v>
      </c>
      <c r="V15" s="1">
        <f t="shared" si="8"/>
        <v>-3953577.2870772341</v>
      </c>
    </row>
    <row r="16" spans="1:22" ht="14.4" x14ac:dyDescent="0.3">
      <c r="A16">
        <v>1300</v>
      </c>
      <c r="B16" s="1">
        <f>Feuil1!P103</f>
        <v>-3872422.3556497102</v>
      </c>
      <c r="C16" s="1">
        <f>Feuil1!Q103</f>
        <v>-3887322.4416685048</v>
      </c>
      <c r="D16" s="1">
        <f>Feuil1!R103</f>
        <v>-3902422.5288419141</v>
      </c>
      <c r="E16" s="1">
        <f>Feuil1!S103</f>
        <v>-3917422.6154380161</v>
      </c>
      <c r="F16" s="1">
        <f>Feuil1!T103</f>
        <v>-3932622.7031887332</v>
      </c>
      <c r="G16" s="1">
        <f>Feuil1!U103</f>
        <v>-3947822.7909394498</v>
      </c>
      <c r="H16" s="1">
        <f>Feuil1!V103</f>
        <v>-3963122.8792674742</v>
      </c>
      <c r="I16" s="1">
        <f>Feuil1!W103</f>
        <v>-3978622.9687501127</v>
      </c>
      <c r="J16" s="1">
        <f>Feuil1!X103</f>
        <v>-3994023.0576554444</v>
      </c>
      <c r="M16" s="20">
        <v>1300</v>
      </c>
      <c r="N16" s="1">
        <f t="shared" si="0"/>
        <v>-3823782.4721497102</v>
      </c>
      <c r="O16" s="1">
        <f t="shared" si="1"/>
        <v>-3838682.5581685049</v>
      </c>
      <c r="P16" s="1">
        <f t="shared" si="2"/>
        <v>-3853782.6453419141</v>
      </c>
      <c r="Q16" s="1">
        <f t="shared" si="3"/>
        <v>-3868782.7319380161</v>
      </c>
      <c r="R16" s="1">
        <f t="shared" si="4"/>
        <v>-3883982.8196887332</v>
      </c>
      <c r="S16" s="1">
        <f t="shared" si="5"/>
        <v>-3899182.9074394498</v>
      </c>
      <c r="T16" s="1">
        <f t="shared" si="6"/>
        <v>-3914482.9957674742</v>
      </c>
      <c r="U16" s="1">
        <f t="shared" si="7"/>
        <v>-3929983.0852501127</v>
      </c>
      <c r="V16" s="1">
        <f t="shared" si="8"/>
        <v>-3945383.1741554444</v>
      </c>
    </row>
    <row r="17" spans="1:22" ht="14.4" x14ac:dyDescent="0.3">
      <c r="A17">
        <v>1400</v>
      </c>
      <c r="B17" s="18">
        <f>B60</f>
        <v>-3867865.2292010486</v>
      </c>
      <c r="C17" s="18">
        <f t="shared" ref="C17:J17" si="17">C60</f>
        <v>-3882888.9866912318</v>
      </c>
      <c r="D17" s="18">
        <f t="shared" si="17"/>
        <v>-3897864.9292915864</v>
      </c>
      <c r="E17" s="18">
        <f t="shared" si="17"/>
        <v>-3912939.5830264241</v>
      </c>
      <c r="F17" s="18">
        <f t="shared" si="17"/>
        <v>-3928129.8789878148</v>
      </c>
      <c r="G17" s="18">
        <f t="shared" si="17"/>
        <v>-3943380.3672237219</v>
      </c>
      <c r="H17" s="18">
        <f t="shared" si="17"/>
        <v>-3960907.2674446683</v>
      </c>
      <c r="I17" s="18">
        <f t="shared" si="17"/>
        <v>-3973970.3113204595</v>
      </c>
      <c r="J17" s="18">
        <f t="shared" si="17"/>
        <v>-3989496.4191431962</v>
      </c>
      <c r="M17" s="20">
        <v>1400</v>
      </c>
      <c r="N17" s="1">
        <f t="shared" si="0"/>
        <v>-3815483.8162010484</v>
      </c>
      <c r="O17" s="1">
        <f t="shared" si="1"/>
        <v>-3830507.5736912317</v>
      </c>
      <c r="P17" s="1">
        <f t="shared" si="2"/>
        <v>-3845483.5162915862</v>
      </c>
      <c r="Q17" s="1">
        <f t="shared" si="3"/>
        <v>-3860558.1700264239</v>
      </c>
      <c r="R17" s="1">
        <f t="shared" si="4"/>
        <v>-3875748.4659878146</v>
      </c>
      <c r="S17" s="1">
        <f t="shared" si="5"/>
        <v>-3890998.9542237218</v>
      </c>
      <c r="T17" s="1">
        <f t="shared" si="6"/>
        <v>-3908525.8544446682</v>
      </c>
      <c r="U17" s="1">
        <f t="shared" si="7"/>
        <v>-3921588.8983204593</v>
      </c>
      <c r="V17" s="1">
        <f t="shared" si="8"/>
        <v>-3937115.006143196</v>
      </c>
    </row>
    <row r="18" spans="1:22" ht="14.4" x14ac:dyDescent="0.3">
      <c r="A18">
        <v>1500</v>
      </c>
      <c r="B18" s="18">
        <f t="shared" ref="B18:J18" si="18">B61</f>
        <v>-3863269.5135801444</v>
      </c>
      <c r="C18" s="18">
        <f t="shared" si="18"/>
        <v>-3878303.3658273928</v>
      </c>
      <c r="D18" s="18">
        <f t="shared" si="18"/>
        <v>-3893358.5450532949</v>
      </c>
      <c r="E18" s="18">
        <f t="shared" si="18"/>
        <v>-3908348.2305731582</v>
      </c>
      <c r="F18" s="18">
        <f t="shared" si="18"/>
        <v>-3923545.3532463331</v>
      </c>
      <c r="G18" s="18">
        <f t="shared" si="18"/>
        <v>-3938656.6281422884</v>
      </c>
      <c r="H18" s="18">
        <f t="shared" si="18"/>
        <v>-3955278.3837512685</v>
      </c>
      <c r="I18" s="18">
        <f t="shared" si="18"/>
        <v>-3969424.5729267644</v>
      </c>
      <c r="J18" s="18">
        <f t="shared" si="18"/>
        <v>-3985012.2270109756</v>
      </c>
      <c r="M18" s="20">
        <v>1500</v>
      </c>
      <c r="N18" s="1">
        <f t="shared" si="0"/>
        <v>-3807146.5710801445</v>
      </c>
      <c r="O18" s="1">
        <f t="shared" si="1"/>
        <v>-3822180.4233273929</v>
      </c>
      <c r="P18" s="1">
        <f t="shared" si="2"/>
        <v>-3837235.602553295</v>
      </c>
      <c r="Q18" s="1">
        <f t="shared" si="3"/>
        <v>-3852225.2880731584</v>
      </c>
      <c r="R18" s="1">
        <f t="shared" si="4"/>
        <v>-3867422.4107463332</v>
      </c>
      <c r="S18" s="1">
        <f t="shared" si="5"/>
        <v>-3882533.6856422885</v>
      </c>
      <c r="T18" s="1">
        <f t="shared" si="6"/>
        <v>-3899155.4412512686</v>
      </c>
      <c r="U18" s="1">
        <f t="shared" si="7"/>
        <v>-3913301.6304267645</v>
      </c>
      <c r="V18" s="1">
        <f t="shared" si="8"/>
        <v>-3928889.2845109757</v>
      </c>
    </row>
    <row r="19" spans="1:22" ht="14.4" x14ac:dyDescent="0.3">
      <c r="A19">
        <v>1600</v>
      </c>
      <c r="B19" s="18">
        <f t="shared" ref="B19:J19" si="19">B62</f>
        <v>-3858620.5103445835</v>
      </c>
      <c r="C19" s="18">
        <f t="shared" si="19"/>
        <v>-3873645.5140416687</v>
      </c>
      <c r="D19" s="18">
        <f t="shared" si="19"/>
        <v>-3888666.5654825787</v>
      </c>
      <c r="E19" s="18">
        <f t="shared" si="19"/>
        <v>-3903645.7520701652</v>
      </c>
      <c r="F19" s="18">
        <f t="shared" si="19"/>
        <v>-3918823.9708913118</v>
      </c>
      <c r="G19" s="18">
        <f t="shared" si="19"/>
        <v>-3934073.9019428194</v>
      </c>
      <c r="H19" s="18">
        <f t="shared" si="19"/>
        <v>-3950284.7210665215</v>
      </c>
      <c r="I19" s="18">
        <f t="shared" si="19"/>
        <v>-3964653.4645105572</v>
      </c>
      <c r="J19" s="18">
        <f t="shared" si="19"/>
        <v>-3980176.5544917146</v>
      </c>
      <c r="M19" s="20">
        <v>1600</v>
      </c>
      <c r="N19" s="1">
        <f t="shared" si="0"/>
        <v>-3798756.0383445835</v>
      </c>
      <c r="O19" s="1">
        <f t="shared" si="1"/>
        <v>-3813781.0420416687</v>
      </c>
      <c r="P19" s="1">
        <f t="shared" si="2"/>
        <v>-3828802.0934825786</v>
      </c>
      <c r="Q19" s="1">
        <f t="shared" si="3"/>
        <v>-3843781.2800701652</v>
      </c>
      <c r="R19" s="1">
        <f t="shared" si="4"/>
        <v>-3858959.4988913117</v>
      </c>
      <c r="S19" s="1">
        <f t="shared" si="5"/>
        <v>-3874209.4299428193</v>
      </c>
      <c r="T19" s="1">
        <f t="shared" si="6"/>
        <v>-3890420.2490665214</v>
      </c>
      <c r="U19" s="1">
        <f t="shared" si="7"/>
        <v>-3904788.9925105572</v>
      </c>
      <c r="V19" s="1">
        <f t="shared" si="8"/>
        <v>-3920312.0824917145</v>
      </c>
    </row>
    <row r="20" spans="1:22" ht="14.4" x14ac:dyDescent="0.3">
      <c r="A20">
        <v>1700</v>
      </c>
      <c r="B20" s="18">
        <f t="shared" ref="B20:J20" si="20">B63</f>
        <v>-3853971.4628422149</v>
      </c>
      <c r="C20" s="18">
        <f t="shared" si="20"/>
        <v>-3868825.0654553697</v>
      </c>
      <c r="D20" s="18">
        <f t="shared" si="20"/>
        <v>-3883828.4852338452</v>
      </c>
      <c r="E20" s="18">
        <f t="shared" si="20"/>
        <v>-3899040.9338461068</v>
      </c>
      <c r="F20" s="18">
        <f t="shared" si="20"/>
        <v>-3914097.338107829</v>
      </c>
      <c r="G20" s="18">
        <f t="shared" si="20"/>
        <v>-3929311.7306103939</v>
      </c>
      <c r="H20" s="18">
        <f t="shared" si="20"/>
        <v>-3944502.3758946452</v>
      </c>
      <c r="I20" s="18">
        <f t="shared" si="20"/>
        <v>-3959983.4768829499</v>
      </c>
      <c r="J20" s="18">
        <f t="shared" si="20"/>
        <v>-3975513.4262948381</v>
      </c>
      <c r="M20" s="20">
        <v>1700</v>
      </c>
      <c r="N20" s="1">
        <f t="shared" si="0"/>
        <v>-3790365.4613422151</v>
      </c>
      <c r="O20" s="1">
        <f t="shared" si="1"/>
        <v>-3805219.0639553699</v>
      </c>
      <c r="P20" s="1">
        <f t="shared" si="2"/>
        <v>-3820222.4837338454</v>
      </c>
      <c r="Q20" s="1">
        <f t="shared" si="3"/>
        <v>-3835434.932346107</v>
      </c>
      <c r="R20" s="1">
        <f t="shared" si="4"/>
        <v>-3850491.3366078292</v>
      </c>
      <c r="S20" s="1">
        <f t="shared" si="5"/>
        <v>-3865705.7291103941</v>
      </c>
      <c r="T20" s="1">
        <f t="shared" si="6"/>
        <v>-3880896.3743946454</v>
      </c>
      <c r="U20" s="1">
        <f t="shared" si="7"/>
        <v>-3896377.4753829502</v>
      </c>
      <c r="V20" s="1">
        <f t="shared" si="8"/>
        <v>-3911907.4247948383</v>
      </c>
    </row>
    <row r="21" spans="1:22" ht="14.4" x14ac:dyDescent="0.3">
      <c r="A21">
        <v>1800</v>
      </c>
      <c r="B21" s="1">
        <f>Feuil1!P108</f>
        <v>-3849122.2211370985</v>
      </c>
      <c r="C21" s="1">
        <f>Feuil1!Q108</f>
        <v>-3864022.3071558932</v>
      </c>
      <c r="D21" s="1">
        <f>Feuil1!R108</f>
        <v>-3879022.3937519952</v>
      </c>
      <c r="E21" s="1">
        <f>Feuil1!S108</f>
        <v>-3894097.4807810779</v>
      </c>
      <c r="F21" s="1">
        <f>Feuil1!T108</f>
        <v>-3909147.5676658335</v>
      </c>
      <c r="G21" s="1">
        <f>Feuil1!U108</f>
        <v>-3924372.6555608772</v>
      </c>
      <c r="H21" s="1">
        <f>Feuil1!V108</f>
        <v>-3939722.7441775547</v>
      </c>
      <c r="I21" s="1">
        <f>Feuil1!W108</f>
        <v>-3955022.8325055791</v>
      </c>
      <c r="J21" s="1">
        <f>Feuil1!X108</f>
        <v>-3970522.9219882176</v>
      </c>
      <c r="M21" s="20">
        <v>1800</v>
      </c>
      <c r="N21" s="1">
        <f t="shared" si="0"/>
        <v>-3781774.6901370985</v>
      </c>
      <c r="O21" s="1">
        <f t="shared" si="1"/>
        <v>-3796674.7761558932</v>
      </c>
      <c r="P21" s="1">
        <f t="shared" si="2"/>
        <v>-3811674.8627519952</v>
      </c>
      <c r="Q21" s="1">
        <f t="shared" si="3"/>
        <v>-3826749.9497810779</v>
      </c>
      <c r="R21" s="1">
        <f t="shared" si="4"/>
        <v>-3841800.0366658336</v>
      </c>
      <c r="S21" s="1">
        <f t="shared" si="5"/>
        <v>-3857025.1245608772</v>
      </c>
      <c r="T21" s="1">
        <f t="shared" si="6"/>
        <v>-3872375.2131775548</v>
      </c>
      <c r="U21" s="1">
        <f t="shared" si="7"/>
        <v>-3887675.3015055791</v>
      </c>
      <c r="V21" s="1">
        <f t="shared" si="8"/>
        <v>-3903175.3909882177</v>
      </c>
    </row>
    <row r="22" spans="1:22" ht="14.4" x14ac:dyDescent="0.3">
      <c r="A22">
        <v>2000</v>
      </c>
      <c r="B22" s="1">
        <f>Feuil1!P109</f>
        <v>-3839022.1628290564</v>
      </c>
      <c r="C22" s="1">
        <f>Feuil1!Q109</f>
        <v>-3853922.2488478511</v>
      </c>
      <c r="D22" s="1">
        <f>Feuil1!R109</f>
        <v>-3868922.3354439531</v>
      </c>
      <c r="E22" s="1">
        <f>Feuil1!S109</f>
        <v>-3883897.4218957284</v>
      </c>
      <c r="F22" s="1">
        <f>Feuil1!T109</f>
        <v>-3898972.5089248107</v>
      </c>
      <c r="G22" s="1">
        <f>Feuil1!U109</f>
        <v>-3914172.5966755277</v>
      </c>
      <c r="H22" s="1">
        <f>Feuil1!V109</f>
        <v>-3929247.68370461</v>
      </c>
      <c r="I22" s="1">
        <f>Feuil1!W109</f>
        <v>-3944472.7715996536</v>
      </c>
      <c r="J22" s="1">
        <f>Feuil1!X109</f>
        <v>-3960322.8631028682</v>
      </c>
      <c r="M22" s="20">
        <v>2000</v>
      </c>
      <c r="N22" s="1">
        <f t="shared" si="0"/>
        <v>-3764191.5728290565</v>
      </c>
      <c r="O22" s="1">
        <f t="shared" si="1"/>
        <v>-3779091.6588478512</v>
      </c>
      <c r="P22" s="1">
        <f t="shared" si="2"/>
        <v>-3794091.7454439532</v>
      </c>
      <c r="Q22" s="1">
        <f t="shared" si="3"/>
        <v>-3809066.8318957286</v>
      </c>
      <c r="R22" s="1">
        <f t="shared" si="4"/>
        <v>-3824141.9189248108</v>
      </c>
      <c r="S22" s="1">
        <f t="shared" si="5"/>
        <v>-3839342.0066755279</v>
      </c>
      <c r="T22" s="1">
        <f t="shared" si="6"/>
        <v>-3854417.0937046101</v>
      </c>
      <c r="U22" s="1">
        <f t="shared" si="7"/>
        <v>-3869642.1815996538</v>
      </c>
      <c r="V22" s="1">
        <f t="shared" si="8"/>
        <v>-3885492.2731028683</v>
      </c>
    </row>
    <row r="23" spans="1:22" ht="14.4" x14ac:dyDescent="0.3">
      <c r="A23">
        <v>2150</v>
      </c>
      <c r="B23" s="1">
        <f>Feuil1!P110</f>
        <v>-3830722.1149125462</v>
      </c>
      <c r="C23" s="1">
        <f>Feuil1!Q110</f>
        <v>-3845922.2026632633</v>
      </c>
      <c r="D23" s="1">
        <f>Feuil1!R110</f>
        <v>-3860872.2889707116</v>
      </c>
      <c r="E23" s="1">
        <f>Feuil1!S110</f>
        <v>-3875922.3758554673</v>
      </c>
      <c r="F23" s="1">
        <f>Feuil1!T110</f>
        <v>-3890922.4624515693</v>
      </c>
      <c r="G23" s="1">
        <f>Feuil1!U110</f>
        <v>-3905522.546738442</v>
      </c>
      <c r="H23" s="1">
        <f>Feuil1!V110</f>
        <v>-3920522.633334544</v>
      </c>
      <c r="I23" s="1">
        <f>Feuil1!W110</f>
        <v>-3936122.7233944903</v>
      </c>
      <c r="J23" s="1">
        <f>Feuil1!X110</f>
        <v>-3952022.8151863585</v>
      </c>
      <c r="M23" s="20">
        <v>2150</v>
      </c>
      <c r="N23" s="1">
        <f t="shared" si="0"/>
        <v>-3750279.2306625461</v>
      </c>
      <c r="O23" s="1">
        <f t="shared" si="1"/>
        <v>-3765479.3184132632</v>
      </c>
      <c r="P23" s="1">
        <f t="shared" si="2"/>
        <v>-3780429.4047207115</v>
      </c>
      <c r="Q23" s="1">
        <f t="shared" si="3"/>
        <v>-3795479.4916054672</v>
      </c>
      <c r="R23" s="1">
        <f t="shared" si="4"/>
        <v>-3810479.5782015692</v>
      </c>
      <c r="S23" s="1">
        <f t="shared" si="5"/>
        <v>-3825079.6624884419</v>
      </c>
      <c r="T23" s="1">
        <f t="shared" si="6"/>
        <v>-3840079.7490845439</v>
      </c>
      <c r="U23" s="1">
        <f t="shared" si="7"/>
        <v>-3855679.8391444902</v>
      </c>
      <c r="V23" s="1">
        <f t="shared" si="8"/>
        <v>-3871579.9309363584</v>
      </c>
    </row>
    <row r="24" spans="1:22" ht="14.4" x14ac:dyDescent="0.3">
      <c r="A24">
        <v>2300</v>
      </c>
      <c r="B24" s="1">
        <f>Feuil1!P111</f>
        <v>-3822222.065841422</v>
      </c>
      <c r="C24" s="1">
        <f>Feuil1!Q111</f>
        <v>-3837022.1512829093</v>
      </c>
      <c r="D24" s="1">
        <f>Feuil1!R111</f>
        <v>-3851097.2325389185</v>
      </c>
      <c r="E24" s="1">
        <f>Feuil1!S111</f>
        <v>-3866447.3211555961</v>
      </c>
      <c r="F24" s="1">
        <f>Feuil1!T111</f>
        <v>-3881722.4093392934</v>
      </c>
      <c r="G24" s="1">
        <f>Feuil1!U111</f>
        <v>-3895772.4904509755</v>
      </c>
      <c r="H24" s="1">
        <f>Feuil1!V111</f>
        <v>-3910322.5744491946</v>
      </c>
      <c r="I24" s="1">
        <f>Feuil1!W111</f>
        <v>-3925097.6597463554</v>
      </c>
      <c r="J24" s="1">
        <f>Feuil1!X111</f>
        <v>-3939447.7425899594</v>
      </c>
      <c r="M24" s="20">
        <v>2300</v>
      </c>
      <c r="N24" s="1">
        <f t="shared" si="0"/>
        <v>-3736166.887341422</v>
      </c>
      <c r="O24" s="1">
        <f t="shared" si="1"/>
        <v>-3750966.9727829094</v>
      </c>
      <c r="P24" s="1">
        <f t="shared" si="2"/>
        <v>-3765042.0540389186</v>
      </c>
      <c r="Q24" s="1">
        <f t="shared" si="3"/>
        <v>-3780392.1426555961</v>
      </c>
      <c r="R24" s="1">
        <f t="shared" si="4"/>
        <v>-3795667.2308392935</v>
      </c>
      <c r="S24" s="1">
        <f t="shared" si="5"/>
        <v>-3809717.3119509756</v>
      </c>
      <c r="T24" s="1">
        <f t="shared" si="6"/>
        <v>-3824267.3959491947</v>
      </c>
      <c r="U24" s="1">
        <f t="shared" si="7"/>
        <v>-3839042.4812463555</v>
      </c>
      <c r="V24" s="1">
        <f t="shared" si="8"/>
        <v>-3853392.5640899595</v>
      </c>
    </row>
    <row r="25" spans="1:22" ht="14.4" x14ac:dyDescent="0.3">
      <c r="A25">
        <v>2450</v>
      </c>
      <c r="B25" s="1">
        <f>Feuil1!P112</f>
        <v>-3812347.0088323215</v>
      </c>
      <c r="C25" s="1">
        <f>Feuil1!Q112</f>
        <v>-3826247.0890780427</v>
      </c>
      <c r="D25" s="1">
        <f>Feuil1!R112</f>
        <v>-3840772.1729319347</v>
      </c>
      <c r="E25" s="1">
        <f>Feuil1!S112</f>
        <v>-3854372.2514457339</v>
      </c>
      <c r="F25" s="1">
        <f>Feuil1!T112</f>
        <v>-3869047.3361655874</v>
      </c>
      <c r="G25" s="1">
        <f>Feuil1!U112</f>
        <v>-3881397.4074630444</v>
      </c>
      <c r="H25" s="1">
        <f>Feuil1!V112</f>
        <v>-3894522.4832346337</v>
      </c>
      <c r="I25" s="1">
        <f>Feuil1!W112</f>
        <v>-3908497.5639133356</v>
      </c>
      <c r="J25" s="1">
        <f>Feuil1!X112</f>
        <v>-3922947.6473342474</v>
      </c>
      <c r="M25" s="20">
        <v>2450</v>
      </c>
      <c r="N25" s="1">
        <f t="shared" si="0"/>
        <v>-3720679.5360823213</v>
      </c>
      <c r="O25" s="1">
        <f t="shared" si="1"/>
        <v>-3734579.6163280425</v>
      </c>
      <c r="P25" s="1">
        <f t="shared" si="2"/>
        <v>-3749104.7001819345</v>
      </c>
      <c r="Q25" s="1">
        <f t="shared" si="3"/>
        <v>-3762704.7786957338</v>
      </c>
      <c r="R25" s="1">
        <f t="shared" si="4"/>
        <v>-3777379.8634155872</v>
      </c>
      <c r="S25" s="1">
        <f t="shared" si="5"/>
        <v>-3789729.9347130442</v>
      </c>
      <c r="T25" s="1">
        <f t="shared" si="6"/>
        <v>-3802855.0104846335</v>
      </c>
      <c r="U25" s="1">
        <f t="shared" si="7"/>
        <v>-3816830.0911633354</v>
      </c>
      <c r="V25" s="1">
        <f t="shared" si="8"/>
        <v>-3831280.1745842472</v>
      </c>
    </row>
    <row r="26" spans="1:22" ht="14.4" x14ac:dyDescent="0.3">
      <c r="A26">
        <v>2600</v>
      </c>
      <c r="B26" s="1">
        <f>Feuil1!P113</f>
        <v>-3797596.9236794878</v>
      </c>
      <c r="C26" s="1">
        <f>Feuil1!Q113</f>
        <v>-3810771.9997397307</v>
      </c>
      <c r="D26" s="1">
        <f>Feuil1!R113</f>
        <v>-3824122.0768102617</v>
      </c>
      <c r="E26" s="1">
        <f>Feuil1!S113</f>
        <v>-3837897.1563343485</v>
      </c>
      <c r="F26" s="1">
        <f>Feuil1!T113</f>
        <v>-3852572.241054202</v>
      </c>
      <c r="G26" s="1">
        <f>Feuil1!U113</f>
        <v>-3866647.3223102107</v>
      </c>
      <c r="H26" s="1">
        <f>Feuil1!V113</f>
        <v>-3881147.4060197761</v>
      </c>
      <c r="I26" s="1">
        <f>Feuil1!W113</f>
        <v>-3896072.4921828979</v>
      </c>
      <c r="J26" s="1">
        <f>Feuil1!X113</f>
        <v>-3910672.5764697706</v>
      </c>
      <c r="M26" s="20">
        <v>2600</v>
      </c>
      <c r="N26" s="1">
        <f t="shared" si="0"/>
        <v>-3700317.1566794878</v>
      </c>
      <c r="O26" s="1">
        <f t="shared" si="1"/>
        <v>-3713492.2327397307</v>
      </c>
      <c r="P26" s="1">
        <f t="shared" si="2"/>
        <v>-3726842.3098102617</v>
      </c>
      <c r="Q26" s="1">
        <f t="shared" si="3"/>
        <v>-3740617.3893343485</v>
      </c>
      <c r="R26" s="1">
        <f t="shared" si="4"/>
        <v>-3755292.474054202</v>
      </c>
      <c r="S26" s="1">
        <f t="shared" si="5"/>
        <v>-3769367.5553102107</v>
      </c>
      <c r="T26" s="1">
        <f t="shared" si="6"/>
        <v>-3783867.6390197761</v>
      </c>
      <c r="U26" s="1">
        <f t="shared" si="7"/>
        <v>-3798792.7251828979</v>
      </c>
      <c r="V26" s="1">
        <f t="shared" si="8"/>
        <v>-3813392.8094697706</v>
      </c>
    </row>
    <row r="27" spans="1:22" ht="14.4" x14ac:dyDescent="0.3">
      <c r="A27">
        <v>2800</v>
      </c>
      <c r="B27" s="1">
        <f>Feuil1!P114</f>
        <v>-3777871.8098056135</v>
      </c>
      <c r="C27" s="1">
        <f>Feuil1!Q114</f>
        <v>-3791821.8903399883</v>
      </c>
      <c r="D27" s="1">
        <f>Feuil1!R114</f>
        <v>-3805596.9698640755</v>
      </c>
      <c r="E27" s="1">
        <f>Feuil1!S114</f>
        <v>-3820997.0587694068</v>
      </c>
      <c r="F27" s="1">
        <f>Feuil1!T114</f>
        <v>-3835922.1449325285</v>
      </c>
      <c r="G27" s="1">
        <f>Feuil1!U114</f>
        <v>-3850697.2302296888</v>
      </c>
      <c r="H27" s="1">
        <f>Feuil1!V114</f>
        <v>-3866247.3200009814</v>
      </c>
      <c r="I27" s="1">
        <f>Feuil1!W114</f>
        <v>-3881422.4076073715</v>
      </c>
      <c r="J27" s="1">
        <f>Feuil1!X114</f>
        <v>-3896697.4957910688</v>
      </c>
      <c r="M27" s="20">
        <v>2800</v>
      </c>
      <c r="N27" s="1">
        <f t="shared" si="0"/>
        <v>-3673108.9838056136</v>
      </c>
      <c r="O27" s="1">
        <f t="shared" si="1"/>
        <v>-3687059.0643399884</v>
      </c>
      <c r="P27" s="1">
        <f t="shared" si="2"/>
        <v>-3700834.1438640757</v>
      </c>
      <c r="Q27" s="1">
        <f t="shared" si="3"/>
        <v>-3716234.2327694069</v>
      </c>
      <c r="R27" s="1">
        <f t="shared" si="4"/>
        <v>-3731159.3189325286</v>
      </c>
      <c r="S27" s="1">
        <f t="shared" si="5"/>
        <v>-3745934.4042296889</v>
      </c>
      <c r="T27" s="1">
        <f t="shared" si="6"/>
        <v>-3761484.4940009816</v>
      </c>
      <c r="U27" s="1">
        <f t="shared" si="7"/>
        <v>-3776659.5816073716</v>
      </c>
      <c r="V27" s="1">
        <f t="shared" si="8"/>
        <v>-3791934.6697910689</v>
      </c>
    </row>
    <row r="28" spans="1:22" ht="14.4" x14ac:dyDescent="0.3">
      <c r="A28">
        <v>2950</v>
      </c>
      <c r="B28" s="1">
        <f>Feuil1!P115</f>
        <v>-3765071.7359102732</v>
      </c>
      <c r="C28" s="1">
        <f>Feuil1!Q115</f>
        <v>-3779896.8214960871</v>
      </c>
      <c r="D28" s="1">
        <f>Feuil1!R115</f>
        <v>-3794896.9080921891</v>
      </c>
      <c r="E28" s="1">
        <f>Feuil1!S115</f>
        <v>-3810246.9967088671</v>
      </c>
      <c r="F28" s="1">
        <f>Feuil1!T115</f>
        <v>-3825172.0828719884</v>
      </c>
      <c r="G28" s="1">
        <f>Feuil1!U115</f>
        <v>-3840297.1701897248</v>
      </c>
      <c r="H28" s="1">
        <f>Feuil1!V115</f>
        <v>-3855747.2593837101</v>
      </c>
      <c r="I28" s="1">
        <f>Feuil1!W115</f>
        <v>-3871222.348722022</v>
      </c>
      <c r="J28" s="1">
        <f>Feuil1!X115</f>
        <v>-3886472.4367613923</v>
      </c>
      <c r="M28" s="20">
        <v>2950</v>
      </c>
      <c r="N28" s="1">
        <f t="shared" si="0"/>
        <v>-3654696.615660273</v>
      </c>
      <c r="O28" s="1">
        <f t="shared" si="1"/>
        <v>-3669521.701246087</v>
      </c>
      <c r="P28" s="1">
        <f t="shared" si="2"/>
        <v>-3684521.787842189</v>
      </c>
      <c r="Q28" s="1">
        <f t="shared" si="3"/>
        <v>-3699871.876458867</v>
      </c>
      <c r="R28" s="1">
        <f t="shared" si="4"/>
        <v>-3714796.9626219883</v>
      </c>
      <c r="S28" s="1">
        <f t="shared" si="5"/>
        <v>-3729922.0499397246</v>
      </c>
      <c r="T28" s="1">
        <f t="shared" si="6"/>
        <v>-3745372.1391337099</v>
      </c>
      <c r="U28" s="1">
        <f t="shared" si="7"/>
        <v>-3760847.2284720219</v>
      </c>
      <c r="V28" s="1">
        <f t="shared" si="8"/>
        <v>-3776097.3165113921</v>
      </c>
    </row>
    <row r="29" spans="1:22" ht="14.4" x14ac:dyDescent="0.3">
      <c r="A29">
        <v>3100</v>
      </c>
      <c r="B29" s="1">
        <f>Feuil1!P116</f>
        <v>-3753871.6712518502</v>
      </c>
      <c r="C29" s="1">
        <f>Feuil1!Q116</f>
        <v>-3768596.7562603569</v>
      </c>
      <c r="D29" s="1">
        <f>Feuil1!R116</f>
        <v>-3784246.8466089568</v>
      </c>
      <c r="E29" s="1">
        <f>Feuil1!S116</f>
        <v>-3799071.9321947712</v>
      </c>
      <c r="F29" s="1">
        <f>Feuil1!T116</f>
        <v>-3814772.0228320244</v>
      </c>
      <c r="G29" s="1">
        <f>Feuil1!U116</f>
        <v>-3829872.1100054341</v>
      </c>
      <c r="H29" s="1">
        <f>Feuil1!V116</f>
        <v>-3845322.199199419</v>
      </c>
      <c r="I29" s="1">
        <f>Feuil1!W116</f>
        <v>-3860972.2895480189</v>
      </c>
      <c r="J29" s="1">
        <f>Feuil1!X116</f>
        <v>-3876497.3791749845</v>
      </c>
      <c r="M29" s="20">
        <v>3100</v>
      </c>
      <c r="N29" s="1">
        <f t="shared" si="0"/>
        <v>-3637884.2567518502</v>
      </c>
      <c r="O29" s="1">
        <f t="shared" si="1"/>
        <v>-3652609.3417603569</v>
      </c>
      <c r="P29" s="1">
        <f t="shared" si="2"/>
        <v>-3668259.4321089569</v>
      </c>
      <c r="Q29" s="1">
        <f t="shared" si="3"/>
        <v>-3683084.5176947713</v>
      </c>
      <c r="R29" s="1">
        <f t="shared" si="4"/>
        <v>-3698784.6083320244</v>
      </c>
      <c r="S29" s="1">
        <f t="shared" si="5"/>
        <v>-3713884.6955054342</v>
      </c>
      <c r="T29" s="1">
        <f t="shared" si="6"/>
        <v>-3729334.784699419</v>
      </c>
      <c r="U29" s="1">
        <f t="shared" si="7"/>
        <v>-3744984.875048019</v>
      </c>
      <c r="V29" s="1">
        <f t="shared" si="8"/>
        <v>-3760509.9646749846</v>
      </c>
    </row>
    <row r="30" spans="1:22" ht="14.4" x14ac:dyDescent="0.3">
      <c r="A30">
        <v>3300</v>
      </c>
      <c r="B30" s="1">
        <f>Feuil1!P117</f>
        <v>-3739121.5860990165</v>
      </c>
      <c r="C30" s="1">
        <f>Feuil1!Q117</f>
        <v>-3754196.6731280992</v>
      </c>
      <c r="D30" s="1">
        <f>Feuil1!R117</f>
        <v>-3768221.7540954542</v>
      </c>
      <c r="E30" s="1">
        <f>Feuil1!S117</f>
        <v>-3784796.8497841475</v>
      </c>
      <c r="F30" s="1">
        <f>Feuil1!T117</f>
        <v>-3800096.9381121714</v>
      </c>
      <c r="G30" s="1">
        <f>Feuil1!U117</f>
        <v>-3815572.0274504833</v>
      </c>
      <c r="H30" s="1">
        <f>Feuil1!V117</f>
        <v>-3830797.115345527</v>
      </c>
      <c r="I30" s="1">
        <f>Feuil1!W117</f>
        <v>-3845672.2012199946</v>
      </c>
      <c r="J30" s="1">
        <f>Feuil1!X117</f>
        <v>-3862322.297341668</v>
      </c>
      <c r="M30" s="20">
        <v>3300</v>
      </c>
      <c r="N30" s="1">
        <f t="shared" si="0"/>
        <v>-3615651.1125990166</v>
      </c>
      <c r="O30" s="1">
        <f t="shared" si="1"/>
        <v>-3630726.1996280993</v>
      </c>
      <c r="P30" s="1">
        <f t="shared" si="2"/>
        <v>-3644751.2805954544</v>
      </c>
      <c r="Q30" s="1">
        <f t="shared" si="3"/>
        <v>-3661326.3762841476</v>
      </c>
      <c r="R30" s="1">
        <f t="shared" si="4"/>
        <v>-3676626.4646121715</v>
      </c>
      <c r="S30" s="1">
        <f t="shared" si="5"/>
        <v>-3692101.5539504834</v>
      </c>
      <c r="T30" s="1">
        <f t="shared" si="6"/>
        <v>-3707326.6418455271</v>
      </c>
      <c r="U30" s="1">
        <f t="shared" si="7"/>
        <v>-3722201.7277199947</v>
      </c>
      <c r="V30" s="1">
        <f t="shared" si="8"/>
        <v>-3738851.8238416682</v>
      </c>
    </row>
    <row r="32" spans="1:22" ht="14.4" x14ac:dyDescent="0.3">
      <c r="F32" s="6"/>
    </row>
    <row r="33" spans="1:22" x14ac:dyDescent="0.3">
      <c r="R33" s="6" t="s">
        <v>103</v>
      </c>
    </row>
    <row r="34" spans="1:22" ht="14.4" x14ac:dyDescent="0.3">
      <c r="A34" s="3"/>
      <c r="B34" s="7"/>
      <c r="C34" s="7"/>
      <c r="D34" s="7"/>
      <c r="E34" s="7"/>
      <c r="F34" s="7"/>
      <c r="G34" s="7"/>
      <c r="H34" s="7"/>
      <c r="I34" s="7"/>
      <c r="J34" s="7"/>
      <c r="M34" s="30" t="s">
        <v>2</v>
      </c>
      <c r="N34" s="31" t="s">
        <v>1</v>
      </c>
      <c r="O34" s="31" t="s">
        <v>6</v>
      </c>
      <c r="P34" s="31" t="s">
        <v>7</v>
      </c>
      <c r="Q34" s="31" t="s">
        <v>8</v>
      </c>
      <c r="R34" s="31" t="s">
        <v>9</v>
      </c>
      <c r="S34" s="31" t="s">
        <v>10</v>
      </c>
      <c r="T34" s="31" t="s">
        <v>11</v>
      </c>
      <c r="U34" s="31" t="s">
        <v>12</v>
      </c>
      <c r="V34" s="31" t="s">
        <v>13</v>
      </c>
    </row>
    <row r="35" spans="1:22" ht="14.4" x14ac:dyDescent="0.3">
      <c r="A35" s="3" t="s">
        <v>2</v>
      </c>
      <c r="B35" s="7" t="s">
        <v>1</v>
      </c>
      <c r="C35" s="7" t="s">
        <v>6</v>
      </c>
      <c r="D35" s="7" t="s">
        <v>7</v>
      </c>
      <c r="E35" s="7" t="s">
        <v>8</v>
      </c>
      <c r="F35" s="7" t="s">
        <v>9</v>
      </c>
      <c r="G35" s="7" t="s">
        <v>10</v>
      </c>
      <c r="H35" s="7" t="s">
        <v>11</v>
      </c>
      <c r="I35" s="7" t="s">
        <v>12</v>
      </c>
      <c r="J35" s="7" t="s">
        <v>13</v>
      </c>
      <c r="M35" s="20">
        <v>300</v>
      </c>
      <c r="N35" s="1">
        <f>N6-N$6</f>
        <v>0</v>
      </c>
      <c r="O35" s="1">
        <f t="shared" ref="O35:V35" si="21">O6-O$6</f>
        <v>0</v>
      </c>
      <c r="P35" s="1">
        <f t="shared" si="21"/>
        <v>0</v>
      </c>
      <c r="Q35" s="1">
        <f t="shared" si="21"/>
        <v>0</v>
      </c>
      <c r="R35" s="1">
        <f t="shared" si="21"/>
        <v>0</v>
      </c>
      <c r="S35" s="1">
        <f t="shared" si="21"/>
        <v>0</v>
      </c>
      <c r="T35" s="1">
        <f t="shared" si="21"/>
        <v>0</v>
      </c>
      <c r="U35" s="1">
        <f t="shared" si="21"/>
        <v>0</v>
      </c>
      <c r="V35" s="1">
        <f t="shared" si="21"/>
        <v>0</v>
      </c>
    </row>
    <row r="36" spans="1:22" ht="14.4" x14ac:dyDescent="0.3">
      <c r="B36" s="1"/>
      <c r="C36" s="1"/>
      <c r="D36" s="1"/>
      <c r="E36" s="1"/>
      <c r="F36" s="1"/>
      <c r="G36" s="1"/>
      <c r="H36" s="1"/>
      <c r="I36" s="1"/>
      <c r="J36" s="1"/>
      <c r="M36" s="20">
        <v>400</v>
      </c>
      <c r="N36" s="1">
        <f t="shared" ref="N36:V36" si="22">N7-N$6</f>
        <v>7613.6979518588632</v>
      </c>
      <c r="O36" s="1">
        <f t="shared" si="22"/>
        <v>7655.4177953717299</v>
      </c>
      <c r="P36" s="1">
        <f t="shared" si="22"/>
        <v>7653.9111000252888</v>
      </c>
      <c r="Q36" s="1">
        <f t="shared" si="22"/>
        <v>7655.0468721389771</v>
      </c>
      <c r="R36" s="1">
        <f t="shared" si="22"/>
        <v>7690.7443678705022</v>
      </c>
      <c r="S36" s="1">
        <f t="shared" si="22"/>
        <v>7649.7929217298515</v>
      </c>
      <c r="T36" s="1">
        <f t="shared" si="22"/>
        <v>7609.1580109391361</v>
      </c>
      <c r="U36" s="1">
        <f t="shared" si="22"/>
        <v>7630.8689825828187</v>
      </c>
      <c r="V36" s="1">
        <f t="shared" si="22"/>
        <v>7642.7959585818462</v>
      </c>
    </row>
    <row r="37" spans="1:22" ht="14.4" x14ac:dyDescent="0.3">
      <c r="A37">
        <v>400</v>
      </c>
      <c r="B37" s="1">
        <f>(B68/7.242971666E+22)*(6.0221409E+23/2592)</f>
        <v>-1303250.141682826</v>
      </c>
      <c r="C37" s="1">
        <f>(C68/7.242971666E+22)*(6.0221409E+23/2592)</f>
        <v>-1308236.2639336891</v>
      </c>
      <c r="D37" s="1">
        <f t="shared" ref="D37:J37" si="23">(D68/7.242971666E+22)*(6.0221409E+23/2592)</f>
        <v>-1313236.7950308386</v>
      </c>
      <c r="E37" s="1">
        <f t="shared" si="23"/>
        <v>-1318269.7788312705</v>
      </c>
      <c r="F37" s="1">
        <f t="shared" si="23"/>
        <v>-1323324.5755829322</v>
      </c>
      <c r="G37" s="1">
        <f t="shared" si="23"/>
        <v>-1328404.9219818846</v>
      </c>
      <c r="H37" s="1">
        <f t="shared" si="23"/>
        <v>-1333518.4963948231</v>
      </c>
      <c r="I37" s="1">
        <f t="shared" si="23"/>
        <v>-1338644.6223727188</v>
      </c>
      <c r="J37" s="1">
        <f t="shared" si="23"/>
        <v>-1343807.3432082655</v>
      </c>
      <c r="M37" s="20">
        <v>500</v>
      </c>
      <c r="N37" s="1">
        <f t="shared" ref="N37:V37" si="24">N8-N$6</f>
        <v>15293.471256403252</v>
      </c>
      <c r="O37" s="1">
        <f t="shared" si="24"/>
        <v>15317.105221527163</v>
      </c>
      <c r="P37" s="1">
        <f t="shared" si="24"/>
        <v>15308.678469168954</v>
      </c>
      <c r="Q37" s="1">
        <f t="shared" si="24"/>
        <v>15326.986876158044</v>
      </c>
      <c r="R37" s="1">
        <f t="shared" si="24"/>
        <v>15353.676076285075</v>
      </c>
      <c r="S37" s="1">
        <f t="shared" si="24"/>
        <v>15289.958980201744</v>
      </c>
      <c r="T37" s="1">
        <f t="shared" si="24"/>
        <v>15291.573851507157</v>
      </c>
      <c r="U37" s="1">
        <f t="shared" si="24"/>
        <v>15317.232267716434</v>
      </c>
      <c r="V37" s="1">
        <f t="shared" si="24"/>
        <v>15346.678314484656</v>
      </c>
    </row>
    <row r="38" spans="1:22" ht="14.4" x14ac:dyDescent="0.3">
      <c r="A38">
        <v>500</v>
      </c>
      <c r="B38" s="1">
        <f t="shared" ref="B38:J48" si="25">(B69/7.242971666E+22)*(6.0221409E+23/2592)</f>
        <v>-1301937.3937479779</v>
      </c>
      <c r="C38" s="1">
        <f t="shared" si="25"/>
        <v>-1306929.5446249705</v>
      </c>
      <c r="D38" s="1">
        <f t="shared" si="25"/>
        <v>-1311932.3824077907</v>
      </c>
      <c r="E38" s="1">
        <f t="shared" si="25"/>
        <v>-1316959.6419965976</v>
      </c>
      <c r="F38" s="1">
        <f t="shared" si="25"/>
        <v>-1322017.4415134608</v>
      </c>
      <c r="G38" s="1">
        <f t="shared" si="25"/>
        <v>-1327105.3764623941</v>
      </c>
      <c r="H38" s="1">
        <f t="shared" si="25"/>
        <v>-1332204.8676146336</v>
      </c>
      <c r="I38" s="1">
        <f t="shared" si="25"/>
        <v>-1337329.6777776743</v>
      </c>
      <c r="J38" s="1">
        <f t="shared" si="25"/>
        <v>-1342486.5589229646</v>
      </c>
      <c r="M38" s="20">
        <v>600</v>
      </c>
      <c r="N38" s="1">
        <f t="shared" ref="N38:V38" si="26">N9-N$6</f>
        <v>22999.495740926825</v>
      </c>
      <c r="O38" s="1">
        <f t="shared" si="26"/>
        <v>23064.360389221925</v>
      </c>
      <c r="P38" s="1">
        <f t="shared" si="26"/>
        <v>23035.155181710608</v>
      </c>
      <c r="Q38" s="1">
        <f t="shared" si="26"/>
        <v>23026.814007439651</v>
      </c>
      <c r="R38" s="1">
        <f t="shared" si="26"/>
        <v>23075.647197541781</v>
      </c>
      <c r="S38" s="1">
        <f t="shared" si="26"/>
        <v>23025.513275526464</v>
      </c>
      <c r="T38" s="1">
        <f t="shared" si="26"/>
        <v>23019.531577502377</v>
      </c>
      <c r="U38" s="1">
        <f t="shared" si="26"/>
        <v>23010.748491769657</v>
      </c>
      <c r="V38" s="1">
        <f t="shared" si="26"/>
        <v>23033.727735155728</v>
      </c>
    </row>
    <row r="39" spans="1:22" ht="14.4" x14ac:dyDescent="0.3">
      <c r="A39">
        <v>600</v>
      </c>
      <c r="B39" s="1">
        <f t="shared" si="25"/>
        <v>-1300615.8954198034</v>
      </c>
      <c r="C39" s="1">
        <f t="shared" si="25"/>
        <v>-1305594.3027357392</v>
      </c>
      <c r="D39" s="1">
        <f t="shared" si="25"/>
        <v>-1310604.0666702769</v>
      </c>
      <c r="E39" s="1">
        <f t="shared" si="25"/>
        <v>-1315640.209452837</v>
      </c>
      <c r="F39" s="1">
        <f t="shared" si="25"/>
        <v>-1320690.6276397086</v>
      </c>
      <c r="G39" s="1">
        <f t="shared" si="25"/>
        <v>-1325774.0348639525</v>
      </c>
      <c r="H39" s="1">
        <f t="shared" si="25"/>
        <v>-1330876.0582059687</v>
      </c>
      <c r="I39" s="1">
        <f t="shared" si="25"/>
        <v>-1336012.3488696567</v>
      </c>
      <c r="J39" s="1">
        <f t="shared" si="25"/>
        <v>-1341171.3856160743</v>
      </c>
      <c r="M39" s="20">
        <v>700</v>
      </c>
      <c r="N39" s="1">
        <f t="shared" ref="N39:V39" si="27">N10-N$6</f>
        <v>30790.207442420069</v>
      </c>
      <c r="O39" s="1">
        <f t="shared" si="27"/>
        <v>30840.312959245406</v>
      </c>
      <c r="P39" s="1">
        <f t="shared" si="27"/>
        <v>30799.479053509887</v>
      </c>
      <c r="Q39" s="1">
        <f t="shared" si="27"/>
        <v>30817.850011424627</v>
      </c>
      <c r="R39" s="1">
        <f t="shared" si="27"/>
        <v>30862.39990660781</v>
      </c>
      <c r="S39" s="1">
        <f t="shared" si="27"/>
        <v>30833.8229581872</v>
      </c>
      <c r="T39" s="1">
        <f t="shared" si="27"/>
        <v>30785.756035117432</v>
      </c>
      <c r="U39" s="1">
        <f t="shared" si="27"/>
        <v>30800.862591343466</v>
      </c>
      <c r="V39" s="1">
        <f t="shared" si="27"/>
        <v>30829.865007700864</v>
      </c>
    </row>
    <row r="40" spans="1:22" ht="14.4" x14ac:dyDescent="0.3">
      <c r="A40">
        <v>700</v>
      </c>
      <c r="B40" s="1">
        <f t="shared" si="25"/>
        <v>-1299266.1680193057</v>
      </c>
      <c r="C40" s="1">
        <f t="shared" si="25"/>
        <v>-1304249.4950457311</v>
      </c>
      <c r="D40" s="1">
        <f t="shared" si="25"/>
        <v>-1309263.1352130102</v>
      </c>
      <c r="E40" s="1">
        <f t="shared" si="25"/>
        <v>-1314290.3739515087</v>
      </c>
      <c r="F40" s="1">
        <f t="shared" si="25"/>
        <v>-1319342.2199033531</v>
      </c>
      <c r="G40" s="1">
        <f t="shared" si="25"/>
        <v>-1324418.4414697322</v>
      </c>
      <c r="H40" s="1">
        <f t="shared" si="25"/>
        <v>-1329534.4932200969</v>
      </c>
      <c r="I40" s="1">
        <f t="shared" si="25"/>
        <v>-1334662.8206697986</v>
      </c>
      <c r="J40" s="1">
        <f t="shared" si="25"/>
        <v>-1339819.8496918925</v>
      </c>
      <c r="M40" s="20">
        <v>800</v>
      </c>
      <c r="N40" s="1">
        <f t="shared" ref="N40:V40" si="28">N11-N$6</f>
        <v>38607.762384161819</v>
      </c>
      <c r="O40" s="1">
        <f t="shared" si="28"/>
        <v>38607.762384161819</v>
      </c>
      <c r="P40" s="1">
        <f t="shared" si="28"/>
        <v>38607.762384161819</v>
      </c>
      <c r="Q40" s="1">
        <f t="shared" si="28"/>
        <v>38607.762384162284</v>
      </c>
      <c r="R40" s="1">
        <f t="shared" si="28"/>
        <v>38607.762384161819</v>
      </c>
      <c r="S40" s="1">
        <f t="shared" si="28"/>
        <v>38607.762384161819</v>
      </c>
      <c r="T40" s="1">
        <f t="shared" si="28"/>
        <v>38607.762384162284</v>
      </c>
      <c r="U40" s="1">
        <f t="shared" si="28"/>
        <v>38607.762384161819</v>
      </c>
      <c r="V40" s="1">
        <f t="shared" si="28"/>
        <v>38607.762384161819</v>
      </c>
    </row>
    <row r="41" spans="1:22" ht="14.4" x14ac:dyDescent="0.3">
      <c r="A41">
        <v>900</v>
      </c>
      <c r="B41" s="1">
        <f t="shared" si="25"/>
        <v>-1296516.1480123999</v>
      </c>
      <c r="C41" s="1">
        <f t="shared" si="25"/>
        <v>-1301513.4107434945</v>
      </c>
      <c r="D41" s="1">
        <f t="shared" si="25"/>
        <v>-1306518.9577833267</v>
      </c>
      <c r="E41" s="1">
        <f t="shared" si="25"/>
        <v>-1311549.1434723546</v>
      </c>
      <c r="F41" s="1">
        <f t="shared" si="25"/>
        <v>-1316596.5778196894</v>
      </c>
      <c r="G41" s="1">
        <f t="shared" si="25"/>
        <v>-1321677.3418663605</v>
      </c>
      <c r="H41" s="1">
        <f t="shared" si="25"/>
        <v>-1326792.9766105548</v>
      </c>
      <c r="I41" s="1">
        <f t="shared" si="25"/>
        <v>-1331830.7996072082</v>
      </c>
      <c r="J41" s="1">
        <f t="shared" si="25"/>
        <v>-1337088.072742623</v>
      </c>
      <c r="M41" s="20">
        <v>900</v>
      </c>
      <c r="N41" s="1">
        <f t="shared" ref="N41:V41" si="29">N12-N$6</f>
        <v>46523.326463137288</v>
      </c>
      <c r="O41" s="1">
        <f t="shared" si="29"/>
        <v>46531.624865955673</v>
      </c>
      <c r="P41" s="1">
        <f t="shared" si="29"/>
        <v>46515.070342560764</v>
      </c>
      <c r="Q41" s="1">
        <f t="shared" si="29"/>
        <v>46524.60044888733</v>
      </c>
      <c r="R41" s="1">
        <f t="shared" si="29"/>
        <v>46582.385157599114</v>
      </c>
      <c r="S41" s="1">
        <f t="shared" si="29"/>
        <v>46540.180768302642</v>
      </c>
      <c r="T41" s="1">
        <f t="shared" si="29"/>
        <v>46493.364863744006</v>
      </c>
      <c r="U41" s="1">
        <f t="shared" si="29"/>
        <v>46779.984779114835</v>
      </c>
      <c r="V41" s="1">
        <f t="shared" si="29"/>
        <v>46508.254855509847</v>
      </c>
    </row>
    <row r="42" spans="1:22" ht="14.4" x14ac:dyDescent="0.3">
      <c r="A42">
        <v>1000</v>
      </c>
      <c r="B42" s="1">
        <f t="shared" si="25"/>
        <v>-1295120.2814453305</v>
      </c>
      <c r="C42" s="1">
        <f t="shared" si="25"/>
        <v>-1300093.0732920195</v>
      </c>
      <c r="D42" s="1">
        <f t="shared" si="25"/>
        <v>-1305113.9533279662</v>
      </c>
      <c r="E42" s="1">
        <f t="shared" si="25"/>
        <v>-1310148.7555960754</v>
      </c>
      <c r="F42" s="1">
        <f t="shared" si="25"/>
        <v>-1315128.3545873365</v>
      </c>
      <c r="G42" s="1">
        <f t="shared" si="25"/>
        <v>-1320274.4285365581</v>
      </c>
      <c r="H42" s="1">
        <f t="shared" si="25"/>
        <v>-1325388.7570891171</v>
      </c>
      <c r="I42" s="1">
        <f t="shared" si="25"/>
        <v>-1330518.8340400909</v>
      </c>
      <c r="J42" s="1">
        <f t="shared" si="25"/>
        <v>-1335687.6457319185</v>
      </c>
      <c r="M42" s="20">
        <v>1000</v>
      </c>
      <c r="N42" s="1">
        <f t="shared" ref="N42:V42" si="30">N13-N$6</f>
        <v>54452.455664345529</v>
      </c>
      <c r="O42" s="1">
        <f t="shared" si="30"/>
        <v>54534.166720380541</v>
      </c>
      <c r="P42" s="1">
        <f t="shared" si="30"/>
        <v>54471.613208642229</v>
      </c>
      <c r="Q42" s="1">
        <f t="shared" si="30"/>
        <v>54467.293577724136</v>
      </c>
      <c r="R42" s="1">
        <f t="shared" si="30"/>
        <v>54728.58435465768</v>
      </c>
      <c r="S42" s="1">
        <f t="shared" si="30"/>
        <v>54490.450257709716</v>
      </c>
      <c r="T42" s="1">
        <f t="shared" si="30"/>
        <v>54447.552928057034</v>
      </c>
      <c r="U42" s="1">
        <f t="shared" si="30"/>
        <v>54457.410980466753</v>
      </c>
      <c r="V42" s="1">
        <f t="shared" si="30"/>
        <v>54451.065387622919</v>
      </c>
    </row>
    <row r="43" spans="1:22" ht="14.4" x14ac:dyDescent="0.3">
      <c r="A43">
        <v>1100</v>
      </c>
      <c r="B43" s="1">
        <f t="shared" si="25"/>
        <v>-1293696.4578222702</v>
      </c>
      <c r="C43" s="1">
        <f t="shared" si="25"/>
        <v>-1298682.8177666508</v>
      </c>
      <c r="D43" s="1">
        <f t="shared" si="25"/>
        <v>-1303706.7891014169</v>
      </c>
      <c r="E43" s="1">
        <f t="shared" si="25"/>
        <v>-1308720.3400935302</v>
      </c>
      <c r="F43" s="1">
        <f t="shared" si="25"/>
        <v>-1313780.4623347628</v>
      </c>
      <c r="G43" s="1">
        <f t="shared" si="25"/>
        <v>-1318857.5596140996</v>
      </c>
      <c r="H43" s="1">
        <f t="shared" si="25"/>
        <v>-1323950.2567734998</v>
      </c>
      <c r="I43" s="1">
        <f t="shared" si="25"/>
        <v>-1329091.6961802975</v>
      </c>
      <c r="J43" s="1">
        <f t="shared" si="25"/>
        <v>-1334257.5529022464</v>
      </c>
      <c r="M43" s="20">
        <v>1100</v>
      </c>
      <c r="N43" s="1">
        <f t="shared" ref="N43:V43" si="31">N14-N$6</f>
        <v>62465.456033526454</v>
      </c>
      <c r="O43" s="1">
        <f t="shared" si="31"/>
        <v>62506.462796486448</v>
      </c>
      <c r="P43" s="1">
        <f t="shared" si="31"/>
        <v>62434.63538829051</v>
      </c>
      <c r="Q43" s="1">
        <f t="shared" si="31"/>
        <v>62494.069585360121</v>
      </c>
      <c r="R43" s="1">
        <f t="shared" si="31"/>
        <v>62513.790612379089</v>
      </c>
      <c r="S43" s="1">
        <f t="shared" si="31"/>
        <v>62482.586525085382</v>
      </c>
      <c r="T43" s="1">
        <f t="shared" si="31"/>
        <v>62504.583374909125</v>
      </c>
      <c r="U43" s="1">
        <f t="shared" si="31"/>
        <v>62480.354059847072</v>
      </c>
      <c r="V43" s="1">
        <f t="shared" si="31"/>
        <v>62482.87337663956</v>
      </c>
    </row>
    <row r="44" spans="1:22" ht="14.4" x14ac:dyDescent="0.3">
      <c r="A44">
        <v>1200</v>
      </c>
      <c r="B44" s="1">
        <f t="shared" si="25"/>
        <v>-1292267.4710212718</v>
      </c>
      <c r="C44" s="1">
        <f t="shared" si="25"/>
        <v>-1297233.9696033003</v>
      </c>
      <c r="D44" s="1">
        <f t="shared" si="25"/>
        <v>-1302253.6162633044</v>
      </c>
      <c r="E44" s="1">
        <f t="shared" si="25"/>
        <v>-1307270.9267264318</v>
      </c>
      <c r="F44" s="1">
        <f t="shared" si="25"/>
        <v>-1312324.3868129302</v>
      </c>
      <c r="G44" s="1">
        <f t="shared" si="25"/>
        <v>-1317388.3567380202</v>
      </c>
      <c r="H44" s="1">
        <f t="shared" si="25"/>
        <v>-1322513.1967330407</v>
      </c>
      <c r="I44" s="1">
        <f t="shared" si="25"/>
        <v>-1327645.3490916479</v>
      </c>
      <c r="J44" s="1">
        <f t="shared" si="25"/>
        <v>-1332825.2136924113</v>
      </c>
      <c r="M44" s="20">
        <v>1200</v>
      </c>
      <c r="N44" s="1">
        <f t="shared" ref="N44:V44" si="32">N15-N$6</f>
        <v>70493.945936521515</v>
      </c>
      <c r="O44" s="1">
        <f t="shared" si="32"/>
        <v>70594.536786537617</v>
      </c>
      <c r="P44" s="1">
        <f t="shared" si="32"/>
        <v>70535.683402627707</v>
      </c>
      <c r="Q44" s="1">
        <f t="shared" si="32"/>
        <v>70583.839186654892</v>
      </c>
      <c r="R44" s="1">
        <f t="shared" si="32"/>
        <v>70623.546677876264</v>
      </c>
      <c r="S44" s="1">
        <f t="shared" si="32"/>
        <v>70631.724653323181</v>
      </c>
      <c r="T44" s="1">
        <f t="shared" si="32"/>
        <v>70557.292996285949</v>
      </c>
      <c r="U44" s="1">
        <f t="shared" si="32"/>
        <v>70560.924825795926</v>
      </c>
      <c r="V44" s="1">
        <f t="shared" si="32"/>
        <v>70521.420506144408</v>
      </c>
    </row>
    <row r="45" spans="1:22" ht="14.4" x14ac:dyDescent="0.3">
      <c r="A45">
        <v>1400</v>
      </c>
      <c r="B45" s="1">
        <f t="shared" si="25"/>
        <v>-1289288.4097336829</v>
      </c>
      <c r="C45" s="1">
        <f t="shared" si="25"/>
        <v>-1294296.3288970774</v>
      </c>
      <c r="D45" s="1">
        <f t="shared" si="25"/>
        <v>-1299288.3097638621</v>
      </c>
      <c r="E45" s="1">
        <f t="shared" si="25"/>
        <v>-1304313.1943421413</v>
      </c>
      <c r="F45" s="1">
        <f t="shared" si="25"/>
        <v>-1309376.6263292716</v>
      </c>
      <c r="G45" s="1">
        <f t="shared" si="25"/>
        <v>-1314460.1224079074</v>
      </c>
      <c r="H45" s="1">
        <f t="shared" si="25"/>
        <v>-1320302.4224815562</v>
      </c>
      <c r="I45" s="1">
        <f t="shared" si="25"/>
        <v>-1324656.7704401531</v>
      </c>
      <c r="J45" s="1">
        <f t="shared" si="25"/>
        <v>-1329832.1397143987</v>
      </c>
      <c r="M45" s="20">
        <v>1300</v>
      </c>
      <c r="N45" s="1">
        <f t="shared" ref="N45:V45" si="33">N16-N$6</f>
        <v>78615.532850626856</v>
      </c>
      <c r="O45" s="1">
        <f t="shared" si="33"/>
        <v>78715.533427934162</v>
      </c>
      <c r="P45" s="1">
        <f t="shared" si="33"/>
        <v>78615.532850626856</v>
      </c>
      <c r="Q45" s="1">
        <f t="shared" si="33"/>
        <v>78715.533427934628</v>
      </c>
      <c r="R45" s="1">
        <f t="shared" si="33"/>
        <v>78715.533427934162</v>
      </c>
      <c r="S45" s="1">
        <f t="shared" si="33"/>
        <v>78715.533427934162</v>
      </c>
      <c r="T45" s="1">
        <f t="shared" si="33"/>
        <v>78715.533427934162</v>
      </c>
      <c r="U45" s="1">
        <f t="shared" si="33"/>
        <v>78615.532850626856</v>
      </c>
      <c r="V45" s="1">
        <f t="shared" si="33"/>
        <v>78715.533427934162</v>
      </c>
    </row>
    <row r="46" spans="1:22" ht="14.4" x14ac:dyDescent="0.3">
      <c r="A46">
        <v>1500</v>
      </c>
      <c r="B46" s="1">
        <f t="shared" si="25"/>
        <v>-1287756.5045267148</v>
      </c>
      <c r="C46" s="1">
        <f t="shared" si="25"/>
        <v>-1292767.788609131</v>
      </c>
      <c r="D46" s="1">
        <f t="shared" si="25"/>
        <v>-1297786.1816844316</v>
      </c>
      <c r="E46" s="1">
        <f t="shared" si="25"/>
        <v>-1302782.7435243861</v>
      </c>
      <c r="F46" s="1">
        <f t="shared" si="25"/>
        <v>-1307848.4510821111</v>
      </c>
      <c r="G46" s="1">
        <f t="shared" si="25"/>
        <v>-1312885.5427140961</v>
      </c>
      <c r="H46" s="1">
        <f t="shared" si="25"/>
        <v>-1318426.1279170895</v>
      </c>
      <c r="I46" s="1">
        <f t="shared" si="25"/>
        <v>-1323141.5243089215</v>
      </c>
      <c r="J46" s="1">
        <f t="shared" si="25"/>
        <v>-1328337.4090036585</v>
      </c>
      <c r="M46" s="20">
        <v>1400</v>
      </c>
      <c r="N46" s="1">
        <f t="shared" ref="N46:V46" si="34">N17-N$6</f>
        <v>86914.18879928859</v>
      </c>
      <c r="O46" s="1">
        <f t="shared" si="34"/>
        <v>86890.517905207351</v>
      </c>
      <c r="P46" s="1">
        <f t="shared" si="34"/>
        <v>86914.661900954787</v>
      </c>
      <c r="Q46" s="1">
        <f t="shared" si="34"/>
        <v>86940.095339526888</v>
      </c>
      <c r="R46" s="1">
        <f t="shared" si="34"/>
        <v>86949.887128852773</v>
      </c>
      <c r="S46" s="1">
        <f t="shared" si="34"/>
        <v>86899.486643662211</v>
      </c>
      <c r="T46" s="1">
        <f t="shared" si="34"/>
        <v>84672.674750740174</v>
      </c>
      <c r="U46" s="1">
        <f t="shared" si="34"/>
        <v>87009.719780280255</v>
      </c>
      <c r="V46" s="1">
        <f t="shared" si="34"/>
        <v>86983.701440182514</v>
      </c>
    </row>
    <row r="47" spans="1:22" ht="14.4" x14ac:dyDescent="0.3">
      <c r="A47">
        <v>1600</v>
      </c>
      <c r="B47" s="1">
        <f t="shared" si="25"/>
        <v>-1286206.8367815278</v>
      </c>
      <c r="C47" s="1">
        <f t="shared" si="25"/>
        <v>-1291215.171347223</v>
      </c>
      <c r="D47" s="1">
        <f t="shared" si="25"/>
        <v>-1296222.1884941929</v>
      </c>
      <c r="E47" s="1">
        <f t="shared" si="25"/>
        <v>-1301215.2506900551</v>
      </c>
      <c r="F47" s="1">
        <f t="shared" si="25"/>
        <v>-1306274.6569637705</v>
      </c>
      <c r="G47" s="1">
        <f t="shared" si="25"/>
        <v>-1311357.9673142731</v>
      </c>
      <c r="H47" s="1">
        <f t="shared" si="25"/>
        <v>-1316761.5736888405</v>
      </c>
      <c r="I47" s="1">
        <f t="shared" si="25"/>
        <v>-1321551.1548368523</v>
      </c>
      <c r="J47" s="1">
        <f t="shared" si="25"/>
        <v>-1326725.5181639048</v>
      </c>
      <c r="M47" s="20">
        <v>1500</v>
      </c>
      <c r="N47" s="1">
        <f t="shared" ref="N47:V47" si="35">N18-N$6</f>
        <v>95251.433920192532</v>
      </c>
      <c r="O47" s="1">
        <f t="shared" si="35"/>
        <v>95217.668269046117</v>
      </c>
      <c r="P47" s="1">
        <f t="shared" si="35"/>
        <v>95162.575639246032</v>
      </c>
      <c r="Q47" s="1">
        <f t="shared" si="35"/>
        <v>95272.977292792406</v>
      </c>
      <c r="R47" s="1">
        <f t="shared" si="35"/>
        <v>95275.942370334174</v>
      </c>
      <c r="S47" s="1">
        <f t="shared" si="35"/>
        <v>95364.755225095432</v>
      </c>
      <c r="T47" s="1">
        <f t="shared" si="35"/>
        <v>94043.087944139726</v>
      </c>
      <c r="U47" s="1">
        <f t="shared" si="35"/>
        <v>95296.987673975062</v>
      </c>
      <c r="V47" s="1">
        <f t="shared" si="35"/>
        <v>95209.423072402831</v>
      </c>
    </row>
    <row r="48" spans="1:22" ht="14.4" x14ac:dyDescent="0.3">
      <c r="A48">
        <v>1700</v>
      </c>
      <c r="B48" s="1">
        <f t="shared" si="25"/>
        <v>-1284657.1542807382</v>
      </c>
      <c r="C48" s="1">
        <f t="shared" si="25"/>
        <v>-1289608.35515179</v>
      </c>
      <c r="D48" s="1">
        <f t="shared" si="25"/>
        <v>-1294609.4950779483</v>
      </c>
      <c r="E48" s="1">
        <f t="shared" si="25"/>
        <v>-1299680.3112820357</v>
      </c>
      <c r="F48" s="1">
        <f t="shared" si="25"/>
        <v>-1304699.1127026097</v>
      </c>
      <c r="G48" s="1">
        <f t="shared" si="25"/>
        <v>-1309770.5768701313</v>
      </c>
      <c r="H48" s="1">
        <f t="shared" si="25"/>
        <v>-1314834.1252982151</v>
      </c>
      <c r="I48" s="1">
        <f t="shared" si="25"/>
        <v>-1319994.4922943166</v>
      </c>
      <c r="J48" s="1">
        <f t="shared" si="25"/>
        <v>-1325171.1420982794</v>
      </c>
      <c r="M48" s="20">
        <v>1600</v>
      </c>
      <c r="N48" s="1">
        <f t="shared" ref="N48:V48" si="36">N19-N$6</f>
        <v>103641.96665575355</v>
      </c>
      <c r="O48" s="1">
        <f t="shared" si="36"/>
        <v>103617.04955477035</v>
      </c>
      <c r="P48" s="1">
        <f t="shared" si="36"/>
        <v>103596.08470996236</v>
      </c>
      <c r="Q48" s="1">
        <f t="shared" si="36"/>
        <v>103716.98529578559</v>
      </c>
      <c r="R48" s="1">
        <f t="shared" si="36"/>
        <v>103738.85422535567</v>
      </c>
      <c r="S48" s="1">
        <f t="shared" si="36"/>
        <v>103689.01092456467</v>
      </c>
      <c r="T48" s="1">
        <f t="shared" si="36"/>
        <v>102778.28012888692</v>
      </c>
      <c r="U48" s="1">
        <f t="shared" si="36"/>
        <v>103809.62559018238</v>
      </c>
      <c r="V48" s="1">
        <f t="shared" si="36"/>
        <v>103786.62509166403</v>
      </c>
    </row>
    <row r="49" spans="1:22" ht="14.4" x14ac:dyDescent="0.3">
      <c r="M49" s="20">
        <v>1700</v>
      </c>
      <c r="N49" s="1">
        <f t="shared" ref="N49:V49" si="37">N20-N$6</f>
        <v>112032.54365812195</v>
      </c>
      <c r="O49" s="1">
        <f t="shared" si="37"/>
        <v>112179.02764106914</v>
      </c>
      <c r="P49" s="1">
        <f t="shared" si="37"/>
        <v>112175.69445869559</v>
      </c>
      <c r="Q49" s="1">
        <f t="shared" si="37"/>
        <v>112063.33301984379</v>
      </c>
      <c r="R49" s="1">
        <f t="shared" si="37"/>
        <v>112207.01650883816</v>
      </c>
      <c r="S49" s="1">
        <f t="shared" si="37"/>
        <v>112192.71175698983</v>
      </c>
      <c r="T49" s="1">
        <f t="shared" si="37"/>
        <v>112302.15480076289</v>
      </c>
      <c r="U49" s="1">
        <f t="shared" si="37"/>
        <v>112221.14271778939</v>
      </c>
      <c r="V49" s="1">
        <f t="shared" si="37"/>
        <v>112191.28278854024</v>
      </c>
    </row>
    <row r="50" spans="1:22" ht="14.4" x14ac:dyDescent="0.3">
      <c r="A50" s="3" t="s">
        <v>2</v>
      </c>
      <c r="B50" s="7" t="s">
        <v>1</v>
      </c>
      <c r="C50" s="7" t="s">
        <v>6</v>
      </c>
      <c r="D50" s="7" t="s">
        <v>7</v>
      </c>
      <c r="E50" s="7" t="s">
        <v>8</v>
      </c>
      <c r="F50" s="7" t="s">
        <v>9</v>
      </c>
      <c r="G50" s="7" t="s">
        <v>10</v>
      </c>
      <c r="H50" s="7" t="s">
        <v>11</v>
      </c>
      <c r="I50" s="7" t="s">
        <v>12</v>
      </c>
      <c r="J50" s="7" t="s">
        <v>13</v>
      </c>
      <c r="M50" s="20">
        <v>1800</v>
      </c>
      <c r="N50" s="1">
        <f t="shared" ref="N50:V50" si="38">N21-N$6</f>
        <v>120623.31486323848</v>
      </c>
      <c r="O50" s="1">
        <f t="shared" si="38"/>
        <v>120723.31544054579</v>
      </c>
      <c r="P50" s="1">
        <f t="shared" si="38"/>
        <v>120723.31544054579</v>
      </c>
      <c r="Q50" s="1">
        <f t="shared" si="38"/>
        <v>120748.31558487285</v>
      </c>
      <c r="R50" s="1">
        <f t="shared" si="38"/>
        <v>120898.31645083381</v>
      </c>
      <c r="S50" s="1">
        <f t="shared" si="38"/>
        <v>120873.31630650675</v>
      </c>
      <c r="T50" s="1">
        <f t="shared" si="38"/>
        <v>120823.31601785356</v>
      </c>
      <c r="U50" s="1">
        <f t="shared" si="38"/>
        <v>120923.3165951604</v>
      </c>
      <c r="V50" s="1">
        <f t="shared" si="38"/>
        <v>120923.31659516087</v>
      </c>
    </row>
    <row r="51" spans="1:22" ht="14.4" x14ac:dyDescent="0.3">
      <c r="M51" s="20">
        <v>2000</v>
      </c>
      <c r="N51" s="1">
        <f t="shared" ref="N51:V51" si="39">N22-N$6</f>
        <v>138206.4321712805</v>
      </c>
      <c r="O51" s="1">
        <f t="shared" si="39"/>
        <v>138306.4327485878</v>
      </c>
      <c r="P51" s="1">
        <f t="shared" si="39"/>
        <v>138306.4327485878</v>
      </c>
      <c r="Q51" s="1">
        <f t="shared" si="39"/>
        <v>138431.43347022217</v>
      </c>
      <c r="R51" s="1">
        <f t="shared" si="39"/>
        <v>138556.43419185653</v>
      </c>
      <c r="S51" s="1">
        <f t="shared" si="39"/>
        <v>138556.43419185607</v>
      </c>
      <c r="T51" s="1">
        <f t="shared" si="39"/>
        <v>138781.43549079821</v>
      </c>
      <c r="U51" s="1">
        <f t="shared" si="39"/>
        <v>138956.43650108576</v>
      </c>
      <c r="V51" s="1">
        <f t="shared" si="39"/>
        <v>138606.43448051019</v>
      </c>
    </row>
    <row r="52" spans="1:22" ht="14.4" x14ac:dyDescent="0.3">
      <c r="A52">
        <v>400</v>
      </c>
      <c r="B52" s="1">
        <f>B37*3</f>
        <v>-3909750.4250484779</v>
      </c>
      <c r="C52" s="1">
        <f>C37*3</f>
        <v>-3924708.7918010671</v>
      </c>
      <c r="D52" s="1">
        <f t="shared" ref="D52:J52" si="40">D37*3</f>
        <v>-3939710.3850925155</v>
      </c>
      <c r="E52" s="1">
        <f t="shared" si="40"/>
        <v>-3954809.3364938116</v>
      </c>
      <c r="F52" s="1">
        <f t="shared" si="40"/>
        <v>-3969973.7267487966</v>
      </c>
      <c r="G52" s="1">
        <f t="shared" si="40"/>
        <v>-3985214.7659456539</v>
      </c>
      <c r="H52" s="1">
        <f t="shared" si="40"/>
        <v>-4000555.489184469</v>
      </c>
      <c r="I52" s="1">
        <f t="shared" si="40"/>
        <v>-4015933.8671181565</v>
      </c>
      <c r="J52" s="1">
        <f t="shared" si="40"/>
        <v>-4031422.0296247965</v>
      </c>
      <c r="M52" s="20">
        <v>2150</v>
      </c>
      <c r="N52" s="1">
        <f t="shared" ref="N52:V52" si="41">N23-N$6</f>
        <v>152118.77433779091</v>
      </c>
      <c r="O52" s="1">
        <f t="shared" si="41"/>
        <v>151918.77318317583</v>
      </c>
      <c r="P52" s="1">
        <f t="shared" si="41"/>
        <v>151968.77347182948</v>
      </c>
      <c r="Q52" s="1">
        <f t="shared" si="41"/>
        <v>152018.7737604836</v>
      </c>
      <c r="R52" s="1">
        <f t="shared" si="41"/>
        <v>152218.77491509821</v>
      </c>
      <c r="S52" s="1">
        <f t="shared" si="41"/>
        <v>152818.77837894205</v>
      </c>
      <c r="T52" s="1">
        <f t="shared" si="41"/>
        <v>153118.78011086443</v>
      </c>
      <c r="U52" s="1">
        <f t="shared" si="41"/>
        <v>152918.77895624936</v>
      </c>
      <c r="V52" s="1">
        <f t="shared" si="41"/>
        <v>152518.77664702013</v>
      </c>
    </row>
    <row r="53" spans="1:22" ht="14.4" x14ac:dyDescent="0.3">
      <c r="A53">
        <v>500</v>
      </c>
      <c r="B53" s="1">
        <f t="shared" ref="B53:J53" si="42">B38*3</f>
        <v>-3905812.1812439337</v>
      </c>
      <c r="C53" s="1">
        <f t="shared" si="42"/>
        <v>-3920788.6338749118</v>
      </c>
      <c r="D53" s="1">
        <f t="shared" si="42"/>
        <v>-3935797.147223372</v>
      </c>
      <c r="E53" s="1">
        <f t="shared" si="42"/>
        <v>-3950878.9259897927</v>
      </c>
      <c r="F53" s="1">
        <f t="shared" si="42"/>
        <v>-3966052.3245403823</v>
      </c>
      <c r="G53" s="1">
        <f t="shared" si="42"/>
        <v>-3981316.1293871822</v>
      </c>
      <c r="H53" s="1">
        <f t="shared" si="42"/>
        <v>-3996614.6028439011</v>
      </c>
      <c r="I53" s="1">
        <f t="shared" si="42"/>
        <v>-4011989.0333330231</v>
      </c>
      <c r="J53" s="1">
        <f t="shared" si="42"/>
        <v>-4027459.6767688938</v>
      </c>
      <c r="M53" s="20">
        <v>2300</v>
      </c>
      <c r="N53" s="1">
        <f t="shared" ref="N53:V53" si="43">N24-N$6</f>
        <v>166231.117658915</v>
      </c>
      <c r="O53" s="1">
        <f t="shared" si="43"/>
        <v>166431.11881352961</v>
      </c>
      <c r="P53" s="1">
        <f t="shared" si="43"/>
        <v>167356.12415362243</v>
      </c>
      <c r="Q53" s="1">
        <f t="shared" si="43"/>
        <v>167106.12271035463</v>
      </c>
      <c r="R53" s="1">
        <f t="shared" si="43"/>
        <v>167031.12227737391</v>
      </c>
      <c r="S53" s="1">
        <f t="shared" si="43"/>
        <v>168181.1289164084</v>
      </c>
      <c r="T53" s="1">
        <f t="shared" si="43"/>
        <v>168931.13324621366</v>
      </c>
      <c r="U53" s="1">
        <f t="shared" si="43"/>
        <v>169556.13685438409</v>
      </c>
      <c r="V53" s="1">
        <f t="shared" si="43"/>
        <v>170706.14349341905</v>
      </c>
    </row>
    <row r="54" spans="1:22" ht="14.4" x14ac:dyDescent="0.3">
      <c r="A54">
        <v>600</v>
      </c>
      <c r="B54" s="1">
        <f t="shared" ref="B54:J54" si="44">B39*3</f>
        <v>-3901847.6862594103</v>
      </c>
      <c r="C54" s="1">
        <f t="shared" si="44"/>
        <v>-3916782.9082072172</v>
      </c>
      <c r="D54" s="1">
        <f t="shared" si="44"/>
        <v>-3931812.2000108305</v>
      </c>
      <c r="E54" s="1">
        <f t="shared" si="44"/>
        <v>-3946920.6283585113</v>
      </c>
      <c r="F54" s="1">
        <f t="shared" si="44"/>
        <v>-3962071.8829191257</v>
      </c>
      <c r="G54" s="1">
        <f t="shared" si="44"/>
        <v>-3977322.1045918576</v>
      </c>
      <c r="H54" s="1">
        <f t="shared" si="44"/>
        <v>-3992628.1746179061</v>
      </c>
      <c r="I54" s="1">
        <f t="shared" si="44"/>
        <v>-4008037.04660897</v>
      </c>
      <c r="J54" s="1">
        <f t="shared" si="44"/>
        <v>-4023514.1568482229</v>
      </c>
      <c r="M54" s="20">
        <v>2450</v>
      </c>
      <c r="N54" s="1">
        <f t="shared" ref="N54:V54" si="45">N25-N$6</f>
        <v>181718.46891801571</v>
      </c>
      <c r="O54" s="1">
        <f t="shared" si="45"/>
        <v>182818.47526839655</v>
      </c>
      <c r="P54" s="1">
        <f t="shared" si="45"/>
        <v>183293.47801060649</v>
      </c>
      <c r="Q54" s="1">
        <f t="shared" si="45"/>
        <v>184793.48667021701</v>
      </c>
      <c r="R54" s="1">
        <f t="shared" si="45"/>
        <v>185318.48970108014</v>
      </c>
      <c r="S54" s="1">
        <f>S25-S$6</f>
        <v>188168.50615433976</v>
      </c>
      <c r="T54" s="1">
        <f t="shared" si="45"/>
        <v>190343.51871077484</v>
      </c>
      <c r="U54" s="1">
        <f t="shared" si="45"/>
        <v>191768.52693740418</v>
      </c>
      <c r="V54" s="1">
        <f t="shared" si="45"/>
        <v>192818.53299913136</v>
      </c>
    </row>
    <row r="55" spans="1:22" ht="14.4" x14ac:dyDescent="0.3">
      <c r="A55">
        <v>700</v>
      </c>
      <c r="B55" s="1">
        <f t="shared" ref="B55:J55" si="46">B40*3</f>
        <v>-3897798.5040579168</v>
      </c>
      <c r="C55" s="1">
        <f t="shared" si="46"/>
        <v>-3912748.4851371935</v>
      </c>
      <c r="D55" s="1">
        <f t="shared" si="46"/>
        <v>-3927789.405639031</v>
      </c>
      <c r="E55" s="1">
        <f t="shared" si="46"/>
        <v>-3942871.121854526</v>
      </c>
      <c r="F55" s="1">
        <f t="shared" si="46"/>
        <v>-3958026.6597100594</v>
      </c>
      <c r="G55" s="1">
        <f t="shared" si="46"/>
        <v>-3973255.3244091966</v>
      </c>
      <c r="H55" s="1">
        <f t="shared" si="46"/>
        <v>-3988603.4796602908</v>
      </c>
      <c r="I55" s="1">
        <f t="shared" si="46"/>
        <v>-4003988.4620093959</v>
      </c>
      <c r="J55" s="1">
        <f t="shared" si="46"/>
        <v>-4019459.5490756775</v>
      </c>
      <c r="M55" s="20">
        <v>2600</v>
      </c>
      <c r="N55" s="1">
        <f t="shared" ref="N55:V55" si="47">N26-N$6</f>
        <v>202080.84832084924</v>
      </c>
      <c r="O55" s="1">
        <f t="shared" si="47"/>
        <v>203905.85885670828</v>
      </c>
      <c r="P55" s="1">
        <f t="shared" si="47"/>
        <v>205555.8683822793</v>
      </c>
      <c r="Q55" s="1">
        <f t="shared" si="47"/>
        <v>206880.87603160227</v>
      </c>
      <c r="R55" s="1">
        <f t="shared" si="47"/>
        <v>207405.87906246539</v>
      </c>
      <c r="S55" s="1">
        <f t="shared" si="47"/>
        <v>208530.88555717329</v>
      </c>
      <c r="T55" s="1">
        <f t="shared" si="47"/>
        <v>209330.8901756322</v>
      </c>
      <c r="U55" s="1">
        <f t="shared" si="47"/>
        <v>209805.89291784167</v>
      </c>
      <c r="V55" s="1">
        <f t="shared" si="47"/>
        <v>210705.89811360789</v>
      </c>
    </row>
    <row r="56" spans="1:22" ht="14.4" x14ac:dyDescent="0.3">
      <c r="A56">
        <v>900</v>
      </c>
      <c r="B56" s="1">
        <f t="shared" ref="B56:J56" si="48">B41*3</f>
        <v>-3889548.4440372</v>
      </c>
      <c r="C56" s="1">
        <f t="shared" si="48"/>
        <v>-3904540.2322304836</v>
      </c>
      <c r="D56" s="1">
        <f t="shared" si="48"/>
        <v>-3919556.8733499805</v>
      </c>
      <c r="E56" s="1">
        <f t="shared" si="48"/>
        <v>-3934647.4304170636</v>
      </c>
      <c r="F56" s="1">
        <f t="shared" si="48"/>
        <v>-3949789.7334590685</v>
      </c>
      <c r="G56" s="1">
        <f t="shared" si="48"/>
        <v>-3965032.0255990815</v>
      </c>
      <c r="H56" s="1">
        <f t="shared" si="48"/>
        <v>-3980378.9298316645</v>
      </c>
      <c r="I56" s="1">
        <f t="shared" si="48"/>
        <v>-3995492.3988216249</v>
      </c>
      <c r="J56" s="1">
        <f t="shared" si="48"/>
        <v>-4011264.2182278689</v>
      </c>
      <c r="M56" s="20">
        <v>2800</v>
      </c>
      <c r="N56" s="1">
        <f t="shared" ref="N56:V56" si="49">N27-N$6</f>
        <v>229289.02119472343</v>
      </c>
      <c r="O56" s="1">
        <f t="shared" si="49"/>
        <v>230339.02725645062</v>
      </c>
      <c r="P56" s="1">
        <f t="shared" si="49"/>
        <v>231564.03432846535</v>
      </c>
      <c r="Q56" s="1">
        <f t="shared" si="49"/>
        <v>231264.0325965439</v>
      </c>
      <c r="R56" s="1">
        <f t="shared" si="49"/>
        <v>231539.03418413876</v>
      </c>
      <c r="S56" s="1">
        <f t="shared" si="49"/>
        <v>231964.03663769504</v>
      </c>
      <c r="T56" s="1">
        <f t="shared" si="49"/>
        <v>231714.03519442677</v>
      </c>
      <c r="U56" s="1">
        <f t="shared" si="49"/>
        <v>231939.03649336798</v>
      </c>
      <c r="V56" s="1">
        <f t="shared" si="49"/>
        <v>232164.03779230965</v>
      </c>
    </row>
    <row r="57" spans="1:22" ht="14.4" x14ac:dyDescent="0.3">
      <c r="A57">
        <v>1000</v>
      </c>
      <c r="B57" s="1">
        <f t="shared" ref="B57:J57" si="50">B42*3</f>
        <v>-3885360.8443359914</v>
      </c>
      <c r="C57" s="1">
        <f t="shared" si="50"/>
        <v>-3900279.2198760584</v>
      </c>
      <c r="D57" s="1">
        <f t="shared" si="50"/>
        <v>-3915341.8599838987</v>
      </c>
      <c r="E57" s="1">
        <f t="shared" si="50"/>
        <v>-3930446.2667882266</v>
      </c>
      <c r="F57" s="1">
        <f t="shared" si="50"/>
        <v>-3945385.0637620096</v>
      </c>
      <c r="G57" s="1">
        <f t="shared" si="50"/>
        <v>-3960823.2856096742</v>
      </c>
      <c r="H57" s="1">
        <f t="shared" si="50"/>
        <v>-3976166.2712673512</v>
      </c>
      <c r="I57" s="1">
        <f t="shared" si="50"/>
        <v>-3991556.5021202727</v>
      </c>
      <c r="J57" s="1">
        <f t="shared" si="50"/>
        <v>-4007062.9371957555</v>
      </c>
      <c r="M57" s="20">
        <v>2950</v>
      </c>
      <c r="N57" s="1">
        <f t="shared" ref="N57:V57" si="51">N28-N$6</f>
        <v>247701.38934006402</v>
      </c>
      <c r="O57" s="1">
        <f t="shared" si="51"/>
        <v>247876.39035035204</v>
      </c>
      <c r="P57" s="1">
        <f t="shared" si="51"/>
        <v>247876.39035035204</v>
      </c>
      <c r="Q57" s="1">
        <f t="shared" si="51"/>
        <v>247626.38890708378</v>
      </c>
      <c r="R57" s="1">
        <f t="shared" si="51"/>
        <v>247901.3904946791</v>
      </c>
      <c r="S57" s="1">
        <f t="shared" si="51"/>
        <v>247976.39092765935</v>
      </c>
      <c r="T57" s="1">
        <f t="shared" si="51"/>
        <v>247826.39006169839</v>
      </c>
      <c r="U57" s="1">
        <f t="shared" si="51"/>
        <v>247751.38962871768</v>
      </c>
      <c r="V57" s="1">
        <f t="shared" si="51"/>
        <v>248001.39107198641</v>
      </c>
    </row>
    <row r="58" spans="1:22" ht="14.4" x14ac:dyDescent="0.3">
      <c r="A58">
        <v>1100</v>
      </c>
      <c r="B58" s="1">
        <f t="shared" ref="B58:J58" si="52">B43*3</f>
        <v>-3881089.3734668107</v>
      </c>
      <c r="C58" s="1">
        <f t="shared" si="52"/>
        <v>-3896048.4532999527</v>
      </c>
      <c r="D58" s="1">
        <f t="shared" si="52"/>
        <v>-3911120.3673042506</v>
      </c>
      <c r="E58" s="1">
        <f t="shared" si="52"/>
        <v>-3926161.0202805907</v>
      </c>
      <c r="F58" s="1">
        <f t="shared" si="52"/>
        <v>-3941341.3870042884</v>
      </c>
      <c r="G58" s="1">
        <f t="shared" si="52"/>
        <v>-3956572.6788422987</v>
      </c>
      <c r="H58" s="1">
        <f t="shared" si="52"/>
        <v>-3971850.7703204993</v>
      </c>
      <c r="I58" s="1">
        <f t="shared" si="52"/>
        <v>-3987275.0885408926</v>
      </c>
      <c r="J58" s="1">
        <f t="shared" si="52"/>
        <v>-4002772.6587067391</v>
      </c>
      <c r="M58" s="20">
        <v>3100</v>
      </c>
      <c r="N58" s="1">
        <f t="shared" ref="N58:V58" si="53">N29-N$6</f>
        <v>264513.74824848678</v>
      </c>
      <c r="O58" s="1">
        <f t="shared" si="53"/>
        <v>264788.7498360821</v>
      </c>
      <c r="P58" s="1">
        <f t="shared" si="53"/>
        <v>264138.74608358415</v>
      </c>
      <c r="Q58" s="1">
        <f t="shared" si="53"/>
        <v>264413.74767117947</v>
      </c>
      <c r="R58" s="1">
        <f t="shared" si="53"/>
        <v>263913.74478464294</v>
      </c>
      <c r="S58" s="1">
        <f t="shared" si="53"/>
        <v>264013.74536194978</v>
      </c>
      <c r="T58" s="1">
        <f t="shared" si="53"/>
        <v>263863.74449598929</v>
      </c>
      <c r="U58" s="1">
        <f t="shared" si="53"/>
        <v>263613.74305272056</v>
      </c>
      <c r="V58" s="1">
        <f t="shared" si="53"/>
        <v>263588.74290839396</v>
      </c>
    </row>
    <row r="59" spans="1:22" ht="14.4" x14ac:dyDescent="0.3">
      <c r="A59">
        <v>1200</v>
      </c>
      <c r="B59" s="1">
        <f t="shared" ref="B59:J59" si="54">B44*3</f>
        <v>-3876802.4130638153</v>
      </c>
      <c r="C59" s="1">
        <f t="shared" si="54"/>
        <v>-3891701.9088099012</v>
      </c>
      <c r="D59" s="1">
        <f t="shared" si="54"/>
        <v>-3906760.8487899131</v>
      </c>
      <c r="E59" s="1">
        <f t="shared" si="54"/>
        <v>-3921812.7801792957</v>
      </c>
      <c r="F59" s="1">
        <f t="shared" si="54"/>
        <v>-3936973.1604387909</v>
      </c>
      <c r="G59" s="1">
        <f t="shared" si="54"/>
        <v>-3952165.0702140606</v>
      </c>
      <c r="H59" s="1">
        <f t="shared" si="54"/>
        <v>-3967539.5901991222</v>
      </c>
      <c r="I59" s="1">
        <f t="shared" si="54"/>
        <v>-3982936.0472749434</v>
      </c>
      <c r="J59" s="1">
        <f t="shared" si="54"/>
        <v>-3998475.6410772339</v>
      </c>
      <c r="M59" s="20">
        <v>3300</v>
      </c>
      <c r="N59" s="1">
        <f t="shared" ref="N59:V59" si="55">N30-N$6</f>
        <v>286746.89240132039</v>
      </c>
      <c r="O59" s="1">
        <f t="shared" si="55"/>
        <v>286671.89196833968</v>
      </c>
      <c r="P59" s="1">
        <f t="shared" si="55"/>
        <v>287646.89759708662</v>
      </c>
      <c r="Q59" s="1">
        <f t="shared" si="55"/>
        <v>286171.88908180315</v>
      </c>
      <c r="R59" s="1">
        <f t="shared" si="55"/>
        <v>286071.88850449584</v>
      </c>
      <c r="S59" s="1">
        <f t="shared" si="55"/>
        <v>285796.88691690052</v>
      </c>
      <c r="T59" s="1">
        <f t="shared" si="55"/>
        <v>285871.88734988123</v>
      </c>
      <c r="U59" s="1">
        <f t="shared" si="55"/>
        <v>286396.89038074482</v>
      </c>
      <c r="V59" s="1">
        <f t="shared" si="55"/>
        <v>285246.88374171034</v>
      </c>
    </row>
    <row r="60" spans="1:22" ht="14.4" x14ac:dyDescent="0.3">
      <c r="A60">
        <v>1400</v>
      </c>
      <c r="B60" s="1">
        <f t="shared" ref="B60:J60" si="56">B45*3</f>
        <v>-3867865.2292010486</v>
      </c>
      <c r="C60" s="1">
        <f t="shared" si="56"/>
        <v>-3882888.9866912318</v>
      </c>
      <c r="D60" s="1">
        <f t="shared" si="56"/>
        <v>-3897864.9292915864</v>
      </c>
      <c r="E60" s="1">
        <f t="shared" si="56"/>
        <v>-3912939.5830264241</v>
      </c>
      <c r="F60" s="1">
        <f t="shared" si="56"/>
        <v>-3928129.8789878148</v>
      </c>
      <c r="G60" s="1">
        <f t="shared" si="56"/>
        <v>-3943380.3672237219</v>
      </c>
      <c r="H60" s="1">
        <f t="shared" si="56"/>
        <v>-3960907.2674446683</v>
      </c>
      <c r="I60" s="1">
        <f t="shared" si="56"/>
        <v>-3973970.3113204595</v>
      </c>
      <c r="J60" s="1">
        <f t="shared" si="56"/>
        <v>-3989496.4191431962</v>
      </c>
    </row>
    <row r="61" spans="1:22" ht="14.4" x14ac:dyDescent="0.3">
      <c r="A61">
        <v>1500</v>
      </c>
      <c r="B61" s="1">
        <f t="shared" ref="B61:J61" si="57">B46*3</f>
        <v>-3863269.5135801444</v>
      </c>
      <c r="C61" s="1">
        <f t="shared" si="57"/>
        <v>-3878303.3658273928</v>
      </c>
      <c r="D61" s="1">
        <f t="shared" si="57"/>
        <v>-3893358.5450532949</v>
      </c>
      <c r="E61" s="1">
        <f t="shared" si="57"/>
        <v>-3908348.2305731582</v>
      </c>
      <c r="F61" s="1">
        <f t="shared" si="57"/>
        <v>-3923545.3532463331</v>
      </c>
      <c r="G61" s="1">
        <f t="shared" si="57"/>
        <v>-3938656.6281422884</v>
      </c>
      <c r="H61" s="1">
        <f t="shared" si="57"/>
        <v>-3955278.3837512685</v>
      </c>
      <c r="I61" s="1">
        <f t="shared" si="57"/>
        <v>-3969424.5729267644</v>
      </c>
      <c r="J61" s="1">
        <f t="shared" si="57"/>
        <v>-3985012.2270109756</v>
      </c>
    </row>
    <row r="62" spans="1:22" ht="14.4" x14ac:dyDescent="0.3">
      <c r="A62">
        <v>1600</v>
      </c>
      <c r="B62" s="1">
        <f t="shared" ref="B62:J62" si="58">B47*3</f>
        <v>-3858620.5103445835</v>
      </c>
      <c r="C62" s="1">
        <f t="shared" si="58"/>
        <v>-3873645.5140416687</v>
      </c>
      <c r="D62" s="1">
        <f t="shared" si="58"/>
        <v>-3888666.5654825787</v>
      </c>
      <c r="E62" s="1">
        <f t="shared" si="58"/>
        <v>-3903645.7520701652</v>
      </c>
      <c r="F62" s="1">
        <f t="shared" si="58"/>
        <v>-3918823.9708913118</v>
      </c>
      <c r="G62" s="1">
        <f t="shared" si="58"/>
        <v>-3934073.9019428194</v>
      </c>
      <c r="H62" s="1">
        <f t="shared" si="58"/>
        <v>-3950284.7210665215</v>
      </c>
      <c r="I62" s="1">
        <f t="shared" si="58"/>
        <v>-3964653.4645105572</v>
      </c>
      <c r="J62" s="1">
        <f t="shared" si="58"/>
        <v>-3980176.5544917146</v>
      </c>
    </row>
    <row r="63" spans="1:22" ht="14.4" x14ac:dyDescent="0.3">
      <c r="A63">
        <v>1700</v>
      </c>
      <c r="B63" s="1">
        <f t="shared" ref="B63:J63" si="59">B48*3</f>
        <v>-3853971.4628422149</v>
      </c>
      <c r="C63" s="1">
        <f t="shared" si="59"/>
        <v>-3868825.0654553697</v>
      </c>
      <c r="D63" s="1">
        <f t="shared" si="59"/>
        <v>-3883828.4852338452</v>
      </c>
      <c r="E63" s="1">
        <f t="shared" si="59"/>
        <v>-3899040.9338461068</v>
      </c>
      <c r="F63" s="1">
        <f t="shared" si="59"/>
        <v>-3914097.338107829</v>
      </c>
      <c r="G63" s="1">
        <f t="shared" si="59"/>
        <v>-3929311.7306103939</v>
      </c>
      <c r="H63" s="1">
        <f t="shared" si="59"/>
        <v>-3944502.3758946452</v>
      </c>
      <c r="I63" s="1">
        <f t="shared" si="59"/>
        <v>-3959983.4768829499</v>
      </c>
      <c r="J63" s="1">
        <f t="shared" si="59"/>
        <v>-3975513.4262948381</v>
      </c>
    </row>
    <row r="67" spans="1:10" ht="14.4" x14ac:dyDescent="0.3">
      <c r="B67" s="6" t="s">
        <v>98</v>
      </c>
    </row>
    <row r="68" spans="1:10" ht="14.4" x14ac:dyDescent="0.3">
      <c r="A68">
        <v>400</v>
      </c>
      <c r="B68" s="1">
        <v>-406283001.10000002</v>
      </c>
      <c r="C68" s="1">
        <v>-407837404.69999999</v>
      </c>
      <c r="D68" s="1">
        <v>-409396300.19999999</v>
      </c>
      <c r="E68" s="1">
        <v>-410965312.69999999</v>
      </c>
      <c r="F68" s="1">
        <v>-412541125.30000001</v>
      </c>
      <c r="G68" s="1">
        <v>-414124902.89999998</v>
      </c>
      <c r="H68" s="1">
        <v>-415719039.19999999</v>
      </c>
      <c r="I68" s="1">
        <v>-417317088.39999998</v>
      </c>
      <c r="J68" s="1">
        <v>-418926545.89999998</v>
      </c>
    </row>
    <row r="69" spans="1:10" ht="14.4" x14ac:dyDescent="0.3">
      <c r="A69">
        <v>500</v>
      </c>
      <c r="B69" s="1">
        <v>-405873757.19999999</v>
      </c>
      <c r="C69" s="1">
        <v>-407430040.19999999</v>
      </c>
      <c r="D69" s="1">
        <v>-408989654.80000001</v>
      </c>
      <c r="E69" s="1">
        <v>-410556882.80000001</v>
      </c>
      <c r="F69" s="1">
        <v>-412133631.5</v>
      </c>
      <c r="G69" s="1">
        <v>-413719774.80000001</v>
      </c>
      <c r="H69" s="1">
        <v>-415309520.69999999</v>
      </c>
      <c r="I69" s="1">
        <v>-416907159.69999999</v>
      </c>
      <c r="J69" s="11">
        <v>-418514796.69999999</v>
      </c>
    </row>
    <row r="70" spans="1:10" ht="14.4" x14ac:dyDescent="0.3">
      <c r="A70">
        <v>600</v>
      </c>
      <c r="B70" s="1">
        <v>-405461785.39999998</v>
      </c>
      <c r="C70" s="1">
        <v>-407013783.89999998</v>
      </c>
      <c r="D70" s="1">
        <v>-408575557.69999999</v>
      </c>
      <c r="E70" s="1">
        <v>-410145555</v>
      </c>
      <c r="F70" s="1">
        <v>-411720002.60000002</v>
      </c>
      <c r="G70" s="1">
        <v>-413304734.39999998</v>
      </c>
      <c r="H70" s="1">
        <v>-414895269.69999999</v>
      </c>
      <c r="I70" s="1">
        <v>-416496487.69999999</v>
      </c>
      <c r="J70" s="1">
        <v>-418104796.69999999</v>
      </c>
    </row>
    <row r="71" spans="1:10" ht="14.4" x14ac:dyDescent="0.3">
      <c r="A71">
        <v>700</v>
      </c>
      <c r="B71" s="1">
        <v>-405041013.30000001</v>
      </c>
      <c r="C71" s="1">
        <v>-406594545.5</v>
      </c>
      <c r="D71" s="1">
        <v>-408157527.69999999</v>
      </c>
      <c r="E71" s="1">
        <v>-409724749.19999999</v>
      </c>
      <c r="F71" s="1">
        <v>-411299641.89999998</v>
      </c>
      <c r="G71" s="1">
        <v>-412882133.60000002</v>
      </c>
      <c r="H71" s="1">
        <v>-414477042.19999999</v>
      </c>
      <c r="I71" s="1">
        <v>-416075777.69999999</v>
      </c>
      <c r="J71" s="1">
        <v>-417683460.80000001</v>
      </c>
    </row>
    <row r="72" spans="1:10" ht="14.4" x14ac:dyDescent="0.3">
      <c r="A72">
        <v>900</v>
      </c>
      <c r="B72" s="1">
        <v>-404183705.60000002</v>
      </c>
      <c r="C72" s="1">
        <v>-405741582.19999999</v>
      </c>
      <c r="D72" s="1">
        <v>-407302041.39999998</v>
      </c>
      <c r="E72" s="1">
        <v>-408870181.60000002</v>
      </c>
      <c r="F72" s="1">
        <v>-410443699</v>
      </c>
      <c r="G72" s="1">
        <v>-412027606.80000001</v>
      </c>
      <c r="H72" s="1">
        <v>-413622385.39999998</v>
      </c>
      <c r="I72" s="11">
        <v>-415192906.5</v>
      </c>
      <c r="J72" s="1">
        <v>-416831840.30000001</v>
      </c>
    </row>
    <row r="73" spans="1:10" ht="14.4" x14ac:dyDescent="0.3">
      <c r="A73">
        <v>1000</v>
      </c>
      <c r="B73" s="1">
        <v>-403748549.80000001</v>
      </c>
      <c r="C73" s="1">
        <v>-405298797.69999999</v>
      </c>
      <c r="D73" s="1">
        <v>-406864036.89999998</v>
      </c>
      <c r="E73" s="1">
        <v>-408433616.30000001</v>
      </c>
      <c r="F73" s="11">
        <v>-409985986.30000001</v>
      </c>
      <c r="G73" s="1">
        <v>-411590254.19999999</v>
      </c>
      <c r="H73" s="1">
        <v>-413184625.60000002</v>
      </c>
      <c r="I73" s="1">
        <v>-414783906.5</v>
      </c>
      <c r="J73" s="1">
        <v>-416395262.80000001</v>
      </c>
    </row>
    <row r="74" spans="1:10" ht="14.4" x14ac:dyDescent="0.3">
      <c r="A74">
        <v>1100</v>
      </c>
      <c r="B74" s="1">
        <v>-403304678.5</v>
      </c>
      <c r="C74" s="1">
        <v>-404859156.19999999</v>
      </c>
      <c r="D74" s="1">
        <v>-406425359.10000002</v>
      </c>
      <c r="E74" s="1">
        <v>-407988313.5</v>
      </c>
      <c r="F74" s="1">
        <v>-409565786.30000001</v>
      </c>
      <c r="G74" s="1">
        <v>-411148551</v>
      </c>
      <c r="H74" s="1">
        <v>-412736178.89999998</v>
      </c>
      <c r="I74" s="1">
        <v>-414339002</v>
      </c>
      <c r="J74" s="1">
        <v>-415949437.10000002</v>
      </c>
    </row>
    <row r="75" spans="1:10" ht="14.4" x14ac:dyDescent="0.3">
      <c r="A75">
        <v>1200</v>
      </c>
      <c r="B75" s="1">
        <v>-402859197.60000002</v>
      </c>
      <c r="C75" s="1">
        <v>-404407483.60000002</v>
      </c>
      <c r="D75" s="1">
        <v>-405972338.30000001</v>
      </c>
      <c r="E75" s="1">
        <v>-407536464.69999999</v>
      </c>
      <c r="F75" s="1">
        <v>-409111860.60000002</v>
      </c>
      <c r="G75" s="1">
        <v>-410690532.89999998</v>
      </c>
      <c r="H75" s="1">
        <v>-412288181.19999999</v>
      </c>
      <c r="I75" s="1">
        <v>-413888109.10000002</v>
      </c>
      <c r="J75" s="1">
        <v>-415502911.10000002</v>
      </c>
    </row>
    <row r="76" spans="1:10" ht="14.4" x14ac:dyDescent="0.3">
      <c r="A76">
        <v>1400</v>
      </c>
      <c r="B76" s="1">
        <v>-401930487.19999999</v>
      </c>
      <c r="C76" s="1">
        <v>-403491685.89999998</v>
      </c>
      <c r="D76" s="1">
        <v>-405047915.89999998</v>
      </c>
      <c r="E76" s="1">
        <v>-406614403.5</v>
      </c>
      <c r="F76" s="1">
        <v>-408192908.10000002</v>
      </c>
      <c r="G76" s="1">
        <v>-409777667.60000002</v>
      </c>
      <c r="H76" s="19">
        <v>-411598981.19999999</v>
      </c>
      <c r="I76" s="1">
        <v>-412956431.69999999</v>
      </c>
      <c r="J76" s="1">
        <v>-414569832.30000001</v>
      </c>
    </row>
    <row r="77" spans="1:10" ht="14.4" x14ac:dyDescent="0.3">
      <c r="A77">
        <v>1500</v>
      </c>
      <c r="B77" s="1">
        <v>-401452921.89999998</v>
      </c>
      <c r="C77" s="1">
        <v>-403015169.60000002</v>
      </c>
      <c r="D77" s="1">
        <v>-404579633.5</v>
      </c>
      <c r="E77" s="1">
        <v>-406137291.60000002</v>
      </c>
      <c r="F77" s="1">
        <v>-407716505.60000002</v>
      </c>
      <c r="G77" s="1">
        <v>-409286798.69999999</v>
      </c>
      <c r="H77" s="19">
        <v>-411014053.89999998</v>
      </c>
      <c r="I77" s="1">
        <v>-412484059.80000001</v>
      </c>
      <c r="J77" s="1">
        <v>-414103856</v>
      </c>
    </row>
    <row r="78" spans="1:10" ht="14.4" x14ac:dyDescent="0.3">
      <c r="A78">
        <v>1600</v>
      </c>
      <c r="B78" s="1">
        <v>-400969819.19999999</v>
      </c>
      <c r="C78" s="1">
        <v>-402531147.39999998</v>
      </c>
      <c r="D78" s="1">
        <v>-404092064.89999998</v>
      </c>
      <c r="E78" s="1">
        <v>-405648632</v>
      </c>
      <c r="F78" s="1">
        <v>-407225881.60000002</v>
      </c>
      <c r="G78" s="1">
        <v>-408810583.19999999</v>
      </c>
      <c r="H78" s="19">
        <v>-410495135.80000001</v>
      </c>
      <c r="I78" s="1">
        <v>-411988268.5</v>
      </c>
      <c r="J78" s="1">
        <v>-413601355.5</v>
      </c>
    </row>
    <row r="79" spans="1:10" ht="14.4" x14ac:dyDescent="0.3">
      <c r="A79">
        <v>1700</v>
      </c>
      <c r="B79" s="1">
        <v>-400486711.89999998</v>
      </c>
      <c r="C79" s="1">
        <v>-402030228.89999998</v>
      </c>
      <c r="D79" s="1">
        <v>-403589314.19999999</v>
      </c>
      <c r="E79" s="1">
        <v>-405170120.80000001</v>
      </c>
      <c r="F79" s="1">
        <v>-406734712</v>
      </c>
      <c r="G79" s="1">
        <v>-408315720.60000002</v>
      </c>
      <c r="H79" s="19">
        <v>-409894261.5</v>
      </c>
      <c r="I79" s="1">
        <v>-411502985.19999999</v>
      </c>
      <c r="J79" s="1">
        <v>-413116785</v>
      </c>
    </row>
    <row r="85" spans="1:22" ht="14.4" x14ac:dyDescent="0.3">
      <c r="E85" s="6" t="s">
        <v>101</v>
      </c>
    </row>
    <row r="87" spans="1:22" ht="14.4" x14ac:dyDescent="0.3">
      <c r="B87">
        <v>0</v>
      </c>
      <c r="C87">
        <v>12.5</v>
      </c>
      <c r="D87">
        <v>25</v>
      </c>
      <c r="E87">
        <v>37.5</v>
      </c>
      <c r="F87">
        <v>50</v>
      </c>
      <c r="G87">
        <v>62.5</v>
      </c>
      <c r="H87">
        <v>75</v>
      </c>
      <c r="I87">
        <v>87.5</v>
      </c>
      <c r="J87">
        <v>100</v>
      </c>
      <c r="R87" s="6" t="s">
        <v>17</v>
      </c>
    </row>
    <row r="88" spans="1:22" ht="14.4" x14ac:dyDescent="0.3">
      <c r="A88" s="3" t="s">
        <v>2</v>
      </c>
      <c r="B88" s="7" t="s">
        <v>1</v>
      </c>
      <c r="C88" s="7" t="s">
        <v>6</v>
      </c>
      <c r="D88" s="7" t="s">
        <v>7</v>
      </c>
      <c r="E88" s="7" t="s">
        <v>8</v>
      </c>
      <c r="F88" s="7" t="s">
        <v>9</v>
      </c>
      <c r="G88" s="7" t="s">
        <v>10</v>
      </c>
      <c r="H88" s="7" t="s">
        <v>11</v>
      </c>
      <c r="I88" s="7" t="s">
        <v>12</v>
      </c>
      <c r="J88" s="7" t="s">
        <v>13</v>
      </c>
      <c r="M88" s="3" t="s">
        <v>2</v>
      </c>
      <c r="N88" s="7" t="s">
        <v>1</v>
      </c>
      <c r="O88" s="7" t="s">
        <v>6</v>
      </c>
      <c r="P88" s="7" t="s">
        <v>7</v>
      </c>
      <c r="Q88" s="7" t="s">
        <v>8</v>
      </c>
      <c r="R88" s="7" t="s">
        <v>9</v>
      </c>
      <c r="S88" s="7" t="s">
        <v>10</v>
      </c>
      <c r="T88" s="7" t="s">
        <v>11</v>
      </c>
      <c r="U88" s="7" t="s">
        <v>12</v>
      </c>
      <c r="V88" s="7" t="s">
        <v>13</v>
      </c>
    </row>
    <row r="89" spans="1:22" ht="14.4" x14ac:dyDescent="0.3">
      <c r="A89">
        <v>300</v>
      </c>
      <c r="B89" s="1">
        <f>B6+(4.5)*(8.31451*$A89)</f>
        <v>-3902398.005000337</v>
      </c>
      <c r="C89" s="1">
        <f t="shared" ref="C89:J89" si="60">C6+(4.5)*(8.31451*$A89)</f>
        <v>-3917398.091596439</v>
      </c>
      <c r="D89" s="1">
        <f t="shared" si="60"/>
        <v>-3932398.178192541</v>
      </c>
      <c r="E89" s="1">
        <f t="shared" si="60"/>
        <v>-3947498.2653659508</v>
      </c>
      <c r="F89" s="1">
        <f t="shared" si="60"/>
        <v>-3962698.3531166674</v>
      </c>
      <c r="G89" s="1">
        <f t="shared" si="60"/>
        <v>-3977898.440867384</v>
      </c>
      <c r="H89" s="1">
        <f t="shared" si="60"/>
        <v>-3993198.5291954083</v>
      </c>
      <c r="I89" s="1">
        <f t="shared" si="60"/>
        <v>-4008598.6181007395</v>
      </c>
      <c r="J89" s="1">
        <f t="shared" si="60"/>
        <v>-4024098.7075833785</v>
      </c>
      <c r="M89">
        <v>300</v>
      </c>
      <c r="N89" s="1">
        <f>B89-B$89</f>
        <v>0</v>
      </c>
      <c r="O89" s="1">
        <f>C89-C$89</f>
        <v>0</v>
      </c>
      <c r="P89" s="1">
        <f t="shared" ref="P89:V89" si="61">D89-D$89</f>
        <v>0</v>
      </c>
      <c r="Q89" s="1">
        <f t="shared" si="61"/>
        <v>0</v>
      </c>
      <c r="R89" s="1">
        <f t="shared" si="61"/>
        <v>0</v>
      </c>
      <c r="S89" s="1">
        <f t="shared" si="61"/>
        <v>0</v>
      </c>
      <c r="T89" s="1">
        <f t="shared" si="61"/>
        <v>0</v>
      </c>
      <c r="U89" s="1">
        <f t="shared" si="61"/>
        <v>0</v>
      </c>
      <c r="V89" s="1">
        <f t="shared" si="61"/>
        <v>0</v>
      </c>
    </row>
    <row r="90" spans="1:22" ht="14.4" x14ac:dyDescent="0.3">
      <c r="A90">
        <v>400</v>
      </c>
      <c r="B90" s="1">
        <f t="shared" ref="B90:J90" si="62">B7+(4.5)*(8.31451*$A90)</f>
        <v>-3894784.3070484782</v>
      </c>
      <c r="C90" s="1">
        <f t="shared" si="62"/>
        <v>-3909742.6738010673</v>
      </c>
      <c r="D90" s="1">
        <f t="shared" si="62"/>
        <v>-3924744.2670925157</v>
      </c>
      <c r="E90" s="1">
        <f t="shared" si="62"/>
        <v>-3939843.2184938118</v>
      </c>
      <c r="F90" s="1">
        <f t="shared" si="62"/>
        <v>-3955007.6087487969</v>
      </c>
      <c r="G90" s="1">
        <f t="shared" si="62"/>
        <v>-3970248.6479456541</v>
      </c>
      <c r="H90" s="1">
        <f t="shared" si="62"/>
        <v>-3985589.3711844692</v>
      </c>
      <c r="I90" s="1">
        <f t="shared" si="62"/>
        <v>-4000967.7491181567</v>
      </c>
      <c r="J90" s="1">
        <f t="shared" si="62"/>
        <v>-4016455.9116247967</v>
      </c>
      <c r="M90">
        <v>400</v>
      </c>
      <c r="N90" s="1">
        <f>B90-B$89</f>
        <v>7613.6979518588632</v>
      </c>
      <c r="O90" s="1">
        <f t="shared" ref="O90:O113" si="63">C90-C$89</f>
        <v>7655.4177953717299</v>
      </c>
      <c r="P90" s="1">
        <f t="shared" ref="P90:P113" si="64">D90-D$89</f>
        <v>7653.9111000252888</v>
      </c>
      <c r="Q90" s="1">
        <f t="shared" ref="Q90:Q113" si="65">E90-E$89</f>
        <v>7655.0468721389771</v>
      </c>
      <c r="R90" s="1">
        <f t="shared" ref="R90:R113" si="66">F90-F$89</f>
        <v>7690.7443678705022</v>
      </c>
      <c r="S90" s="1">
        <f t="shared" ref="S90:S113" si="67">G90-G$89</f>
        <v>7649.7929217298515</v>
      </c>
      <c r="T90" s="1">
        <f t="shared" ref="T90:T113" si="68">H90-H$89</f>
        <v>7609.1580109391361</v>
      </c>
      <c r="U90" s="1">
        <f t="shared" ref="U90:U113" si="69">I90-I$89</f>
        <v>7630.8689825828187</v>
      </c>
      <c r="V90" s="1">
        <f t="shared" ref="V90:V112" si="70">J90-J$89</f>
        <v>7642.7959585818462</v>
      </c>
    </row>
    <row r="91" spans="1:22" ht="14.4" x14ac:dyDescent="0.3">
      <c r="A91">
        <v>500</v>
      </c>
      <c r="B91" s="1">
        <f t="shared" ref="B91:J91" si="71">B8+(4.5)*(8.31451*$A91)</f>
        <v>-3887104.5337439338</v>
      </c>
      <c r="C91" s="1">
        <f t="shared" si="71"/>
        <v>-3902080.9863749119</v>
      </c>
      <c r="D91" s="1">
        <f t="shared" si="71"/>
        <v>-3917089.499723372</v>
      </c>
      <c r="E91" s="1">
        <f t="shared" si="71"/>
        <v>-3932171.2784897927</v>
      </c>
      <c r="F91" s="1">
        <f t="shared" si="71"/>
        <v>-3947344.6770403823</v>
      </c>
      <c r="G91" s="1">
        <f t="shared" si="71"/>
        <v>-3962608.4818871822</v>
      </c>
      <c r="H91" s="1">
        <f t="shared" si="71"/>
        <v>-3977906.9553439012</v>
      </c>
      <c r="I91" s="1">
        <f t="shared" si="71"/>
        <v>-3993281.3858330231</v>
      </c>
      <c r="J91" s="1">
        <f t="shared" si="71"/>
        <v>-4008752.0292688939</v>
      </c>
      <c r="M91">
        <v>500</v>
      </c>
      <c r="N91" s="1">
        <f t="shared" ref="N91:N113" si="72">B91-B$89</f>
        <v>15293.471256403252</v>
      </c>
      <c r="O91" s="1">
        <f t="shared" si="63"/>
        <v>15317.105221527163</v>
      </c>
      <c r="P91" s="1">
        <f t="shared" si="64"/>
        <v>15308.678469168954</v>
      </c>
      <c r="Q91" s="1">
        <f t="shared" si="65"/>
        <v>15326.986876158044</v>
      </c>
      <c r="R91" s="1">
        <f t="shared" si="66"/>
        <v>15353.676076285075</v>
      </c>
      <c r="S91" s="1">
        <f t="shared" si="67"/>
        <v>15289.958980201744</v>
      </c>
      <c r="T91" s="1">
        <f t="shared" si="68"/>
        <v>15291.573851507157</v>
      </c>
      <c r="U91" s="1">
        <f t="shared" si="69"/>
        <v>15317.232267716434</v>
      </c>
      <c r="V91" s="1">
        <f t="shared" si="70"/>
        <v>15346.678314484656</v>
      </c>
    </row>
    <row r="92" spans="1:22" ht="14.4" x14ac:dyDescent="0.3">
      <c r="A92">
        <v>600</v>
      </c>
      <c r="B92" s="1">
        <f t="shared" ref="B92:J92" si="73">B9+(4.5)*(8.31451*$A92)</f>
        <v>-3879398.5092594102</v>
      </c>
      <c r="C92" s="1">
        <f t="shared" si="73"/>
        <v>-3894333.7312072171</v>
      </c>
      <c r="D92" s="1">
        <f t="shared" si="73"/>
        <v>-3909363.0230108304</v>
      </c>
      <c r="E92" s="1">
        <f t="shared" si="73"/>
        <v>-3924471.4513585111</v>
      </c>
      <c r="F92" s="1">
        <f t="shared" si="73"/>
        <v>-3939622.7059191256</v>
      </c>
      <c r="G92" s="1">
        <f t="shared" si="73"/>
        <v>-3954872.9275918575</v>
      </c>
      <c r="H92" s="1">
        <f t="shared" si="73"/>
        <v>-3970178.997617906</v>
      </c>
      <c r="I92" s="1">
        <f>I9+(4.5)*(8.31451*$A92)</f>
        <v>-3985587.8696089699</v>
      </c>
      <c r="J92" s="1">
        <f t="shared" si="73"/>
        <v>-4001064.9798482228</v>
      </c>
      <c r="M92">
        <v>600</v>
      </c>
      <c r="N92" s="1">
        <f t="shared" si="72"/>
        <v>22999.495740926825</v>
      </c>
      <c r="O92" s="1">
        <f t="shared" si="63"/>
        <v>23064.360389221925</v>
      </c>
      <c r="P92" s="1">
        <f t="shared" si="64"/>
        <v>23035.155181710608</v>
      </c>
      <c r="Q92" s="1">
        <f t="shared" si="65"/>
        <v>23026.814007439651</v>
      </c>
      <c r="R92" s="1">
        <f t="shared" si="66"/>
        <v>23075.647197541781</v>
      </c>
      <c r="S92" s="1">
        <f t="shared" si="67"/>
        <v>23025.513275526464</v>
      </c>
      <c r="T92" s="1">
        <f t="shared" si="68"/>
        <v>23019.531577502377</v>
      </c>
      <c r="U92" s="1">
        <f t="shared" si="69"/>
        <v>23010.748491769657</v>
      </c>
      <c r="V92" s="1">
        <f t="shared" si="70"/>
        <v>23033.727735155728</v>
      </c>
    </row>
    <row r="93" spans="1:22" ht="14.4" x14ac:dyDescent="0.3">
      <c r="A93">
        <v>700</v>
      </c>
      <c r="B93" s="1">
        <f t="shared" ref="B93:J93" si="74">B10+(4.5)*(8.31451*$A93)</f>
        <v>-3871607.797557917</v>
      </c>
      <c r="C93" s="1">
        <f t="shared" si="74"/>
        <v>-3886557.7786371936</v>
      </c>
      <c r="D93" s="1">
        <f t="shared" si="74"/>
        <v>-3901598.6991390311</v>
      </c>
      <c r="E93" s="1">
        <f t="shared" si="74"/>
        <v>-3916680.4153545261</v>
      </c>
      <c r="F93" s="1">
        <f t="shared" si="74"/>
        <v>-3931835.9532100596</v>
      </c>
      <c r="G93" s="1">
        <f t="shared" si="74"/>
        <v>-3947064.6179091968</v>
      </c>
      <c r="H93" s="1">
        <f t="shared" si="74"/>
        <v>-3962412.7731602909</v>
      </c>
      <c r="I93" s="1">
        <f>I10+(4.5)*(8.31451*$A93)</f>
        <v>-3977797.7555093961</v>
      </c>
      <c r="J93" s="1">
        <f t="shared" si="74"/>
        <v>-3993268.8425756777</v>
      </c>
      <c r="M93">
        <v>700</v>
      </c>
      <c r="N93" s="1">
        <f t="shared" si="72"/>
        <v>30790.207442420069</v>
      </c>
      <c r="O93" s="1">
        <f t="shared" si="63"/>
        <v>30840.312959245406</v>
      </c>
      <c r="P93" s="1">
        <f t="shared" si="64"/>
        <v>30799.479053509887</v>
      </c>
      <c r="Q93" s="1">
        <f t="shared" si="65"/>
        <v>30817.850011424627</v>
      </c>
      <c r="R93" s="1">
        <f t="shared" si="66"/>
        <v>30862.39990660781</v>
      </c>
      <c r="S93" s="1">
        <f t="shared" si="67"/>
        <v>30833.8229581872</v>
      </c>
      <c r="T93" s="1">
        <f t="shared" si="68"/>
        <v>30785.756035117432</v>
      </c>
      <c r="U93" s="1">
        <f t="shared" si="69"/>
        <v>30800.862591343466</v>
      </c>
      <c r="V93" s="1">
        <f t="shared" si="70"/>
        <v>30829.865007700864</v>
      </c>
    </row>
    <row r="94" spans="1:22" ht="14.4" x14ac:dyDescent="0.3">
      <c r="A94">
        <v>800</v>
      </c>
      <c r="B94" s="1">
        <f t="shared" ref="B94:J94" si="75">B11+(4.5)*(8.31451*$A94)</f>
        <v>-3863790.2426161752</v>
      </c>
      <c r="C94" s="1">
        <f t="shared" si="75"/>
        <v>-3878790.3292122772</v>
      </c>
      <c r="D94" s="1">
        <f t="shared" si="75"/>
        <v>-3893790.4158083792</v>
      </c>
      <c r="E94" s="1">
        <f t="shared" si="75"/>
        <v>-3908890.5029817885</v>
      </c>
      <c r="F94" s="1">
        <f t="shared" si="75"/>
        <v>-3924090.5907325055</v>
      </c>
      <c r="G94" s="1">
        <f t="shared" si="75"/>
        <v>-3939290.6784832221</v>
      </c>
      <c r="H94" s="1">
        <f t="shared" si="75"/>
        <v>-3954590.7668112461</v>
      </c>
      <c r="I94" s="1">
        <f t="shared" si="75"/>
        <v>-3969990.8557165777</v>
      </c>
      <c r="J94" s="1">
        <f t="shared" si="75"/>
        <v>-3985490.9451992167</v>
      </c>
      <c r="M94">
        <v>800</v>
      </c>
      <c r="N94" s="1">
        <f>B94-B$89</f>
        <v>38607.762384161819</v>
      </c>
      <c r="O94" s="1">
        <f t="shared" si="63"/>
        <v>38607.762384161819</v>
      </c>
      <c r="P94" s="1">
        <f t="shared" si="64"/>
        <v>38607.762384161819</v>
      </c>
      <c r="Q94" s="1">
        <f t="shared" si="65"/>
        <v>38607.762384162284</v>
      </c>
      <c r="R94" s="1">
        <f t="shared" si="66"/>
        <v>38607.762384161819</v>
      </c>
      <c r="S94" s="1">
        <f t="shared" si="67"/>
        <v>38607.762384161819</v>
      </c>
      <c r="T94" s="1">
        <f t="shared" si="68"/>
        <v>38607.762384162284</v>
      </c>
      <c r="U94" s="1">
        <f t="shared" si="69"/>
        <v>38607.762384161819</v>
      </c>
      <c r="V94" s="1">
        <f t="shared" si="70"/>
        <v>38607.762384161819</v>
      </c>
    </row>
    <row r="95" spans="1:22" ht="14.4" x14ac:dyDescent="0.3">
      <c r="A95">
        <v>900</v>
      </c>
      <c r="B95" s="1">
        <f t="shared" ref="B95:J95" si="76">B12+(4.5)*(8.31451*$A95)</f>
        <v>-3855874.6785371997</v>
      </c>
      <c r="C95" s="1">
        <f t="shared" si="76"/>
        <v>-3870866.4667304833</v>
      </c>
      <c r="D95" s="1">
        <f t="shared" si="76"/>
        <v>-3885883.1078499802</v>
      </c>
      <c r="E95" s="1">
        <f>E12+(4.5)*(8.31451*$A95)</f>
        <v>-3900973.6649170634</v>
      </c>
      <c r="F95" s="1">
        <f t="shared" si="76"/>
        <v>-3916115.9679590682</v>
      </c>
      <c r="G95" s="1">
        <f t="shared" si="76"/>
        <v>-3931358.2600990813</v>
      </c>
      <c r="H95" s="1">
        <f t="shared" si="76"/>
        <v>-3946705.1643316643</v>
      </c>
      <c r="I95" s="1">
        <f t="shared" si="76"/>
        <v>-3961818.6333216247</v>
      </c>
      <c r="J95" s="1">
        <f t="shared" si="76"/>
        <v>-3977590.4527278687</v>
      </c>
      <c r="M95">
        <v>900</v>
      </c>
      <c r="N95" s="1">
        <f t="shared" si="72"/>
        <v>46523.326463137288</v>
      </c>
      <c r="O95" s="1">
        <f t="shared" si="63"/>
        <v>46531.624865955673</v>
      </c>
      <c r="P95" s="1">
        <f t="shared" si="64"/>
        <v>46515.070342560764</v>
      </c>
      <c r="Q95" s="1">
        <f t="shared" si="65"/>
        <v>46524.60044888733</v>
      </c>
      <c r="R95" s="1">
        <f t="shared" si="66"/>
        <v>46582.385157599114</v>
      </c>
      <c r="S95" s="1">
        <f t="shared" si="67"/>
        <v>46540.180768302642</v>
      </c>
      <c r="T95" s="1">
        <f t="shared" si="68"/>
        <v>46493.364863744006</v>
      </c>
      <c r="U95" s="1">
        <f t="shared" si="69"/>
        <v>46779.984779114835</v>
      </c>
      <c r="V95" s="1">
        <f t="shared" si="70"/>
        <v>46508.254855509847</v>
      </c>
    </row>
    <row r="96" spans="1:22" ht="14.4" x14ac:dyDescent="0.3">
      <c r="A96">
        <v>1000</v>
      </c>
      <c r="B96" s="1">
        <f t="shared" ref="B96:J96" si="77">B13+(4.5)*(8.31451*$A96)</f>
        <v>-3847945.5493359915</v>
      </c>
      <c r="C96" s="1">
        <f t="shared" si="77"/>
        <v>-3862863.9248760585</v>
      </c>
      <c r="D96" s="1">
        <f t="shared" si="77"/>
        <v>-3877926.5649838988</v>
      </c>
      <c r="E96" s="1">
        <f t="shared" si="77"/>
        <v>-3893030.9717882266</v>
      </c>
      <c r="F96" s="1">
        <f t="shared" si="77"/>
        <v>-3907969.7687620097</v>
      </c>
      <c r="G96" s="1">
        <f t="shared" si="77"/>
        <v>-3923407.9906096742</v>
      </c>
      <c r="H96" s="1">
        <f t="shared" si="77"/>
        <v>-3938750.9762673513</v>
      </c>
      <c r="I96" s="1">
        <f t="shared" si="77"/>
        <v>-3954141.2071202728</v>
      </c>
      <c r="J96" s="1">
        <f t="shared" si="77"/>
        <v>-3969647.6421957556</v>
      </c>
      <c r="M96">
        <v>1000</v>
      </c>
      <c r="N96" s="1">
        <f t="shared" si="72"/>
        <v>54452.455664345529</v>
      </c>
      <c r="O96" s="1">
        <f t="shared" si="63"/>
        <v>54534.166720380541</v>
      </c>
      <c r="P96" s="1">
        <f t="shared" si="64"/>
        <v>54471.613208642229</v>
      </c>
      <c r="Q96" s="1">
        <f t="shared" si="65"/>
        <v>54467.293577724136</v>
      </c>
      <c r="R96" s="1">
        <f t="shared" si="66"/>
        <v>54728.58435465768</v>
      </c>
      <c r="S96" s="1">
        <f t="shared" si="67"/>
        <v>54490.450257709716</v>
      </c>
      <c r="T96" s="1">
        <f t="shared" si="68"/>
        <v>54447.552928057034</v>
      </c>
      <c r="U96" s="1">
        <f t="shared" si="69"/>
        <v>54457.410980466753</v>
      </c>
      <c r="V96" s="1">
        <f t="shared" si="70"/>
        <v>54451.065387622919</v>
      </c>
    </row>
    <row r="97" spans="1:22" ht="14.4" x14ac:dyDescent="0.3">
      <c r="A97">
        <v>1100</v>
      </c>
      <c r="B97" s="1">
        <f t="shared" ref="B97:J97" si="78">B14+(4.5)*(8.31451*$A97)</f>
        <v>-3839932.5489668106</v>
      </c>
      <c r="C97" s="1">
        <f t="shared" si="78"/>
        <v>-3854891.6287999526</v>
      </c>
      <c r="D97" s="1">
        <f t="shared" si="78"/>
        <v>-3869963.5428042505</v>
      </c>
      <c r="E97" s="1">
        <f t="shared" si="78"/>
        <v>-3885004.1957805906</v>
      </c>
      <c r="F97" s="1">
        <f t="shared" si="78"/>
        <v>-3900184.5625042883</v>
      </c>
      <c r="G97" s="1">
        <f t="shared" si="78"/>
        <v>-3915415.8543422986</v>
      </c>
      <c r="H97" s="1">
        <f t="shared" si="78"/>
        <v>-3930693.9458204992</v>
      </c>
      <c r="I97" s="1">
        <f t="shared" si="78"/>
        <v>-3946118.2640408925</v>
      </c>
      <c r="J97" s="1">
        <f t="shared" si="78"/>
        <v>-3961615.834206739</v>
      </c>
      <c r="M97">
        <v>1100</v>
      </c>
      <c r="N97" s="1">
        <f t="shared" si="72"/>
        <v>62465.456033526454</v>
      </c>
      <c r="O97" s="1">
        <f t="shared" si="63"/>
        <v>62506.462796486448</v>
      </c>
      <c r="P97" s="1">
        <f t="shared" si="64"/>
        <v>62434.63538829051</v>
      </c>
      <c r="Q97" s="1">
        <f t="shared" si="65"/>
        <v>62494.069585360121</v>
      </c>
      <c r="R97" s="1">
        <f t="shared" si="66"/>
        <v>62513.790612379089</v>
      </c>
      <c r="S97" s="1">
        <f t="shared" si="67"/>
        <v>62482.586525085382</v>
      </c>
      <c r="T97" s="1">
        <f t="shared" si="68"/>
        <v>62504.583374909125</v>
      </c>
      <c r="U97" s="1">
        <f t="shared" si="69"/>
        <v>62480.354059847072</v>
      </c>
      <c r="V97" s="1">
        <f t="shared" si="70"/>
        <v>62482.87337663956</v>
      </c>
    </row>
    <row r="98" spans="1:22" ht="14.4" x14ac:dyDescent="0.3">
      <c r="A98">
        <v>1200</v>
      </c>
      <c r="B98" s="1">
        <f t="shared" ref="B98:J98" si="79">B15+(4.5)*(8.31451*$A98)</f>
        <v>-3831904.0590638155</v>
      </c>
      <c r="C98" s="1">
        <f t="shared" si="79"/>
        <v>-3846803.5548099014</v>
      </c>
      <c r="D98" s="1">
        <f t="shared" si="79"/>
        <v>-3861862.4947899133</v>
      </c>
      <c r="E98" s="1">
        <f t="shared" si="79"/>
        <v>-3876914.4261792959</v>
      </c>
      <c r="F98" s="1">
        <f t="shared" si="79"/>
        <v>-3892074.8064387911</v>
      </c>
      <c r="G98" s="1">
        <f t="shared" si="79"/>
        <v>-3907266.7162140608</v>
      </c>
      <c r="H98" s="1">
        <f t="shared" si="79"/>
        <v>-3922641.2361991224</v>
      </c>
      <c r="I98" s="1">
        <f t="shared" si="79"/>
        <v>-3938037.6932749436</v>
      </c>
      <c r="J98" s="1">
        <f t="shared" si="79"/>
        <v>-3953577.2870772341</v>
      </c>
      <c r="M98">
        <v>1200</v>
      </c>
      <c r="N98" s="1">
        <f t="shared" si="72"/>
        <v>70493.945936521515</v>
      </c>
      <c r="O98" s="1">
        <f t="shared" si="63"/>
        <v>70594.536786537617</v>
      </c>
      <c r="P98" s="1">
        <f t="shared" si="64"/>
        <v>70535.683402627707</v>
      </c>
      <c r="Q98" s="1">
        <f t="shared" si="65"/>
        <v>70583.839186654892</v>
      </c>
      <c r="R98" s="1">
        <f t="shared" si="66"/>
        <v>70623.546677876264</v>
      </c>
      <c r="S98" s="1">
        <f t="shared" si="67"/>
        <v>70631.724653323181</v>
      </c>
      <c r="T98" s="1">
        <f t="shared" si="68"/>
        <v>70557.292996285949</v>
      </c>
      <c r="U98" s="1">
        <f t="shared" si="69"/>
        <v>70560.924825795926</v>
      </c>
      <c r="V98" s="1">
        <f t="shared" si="70"/>
        <v>70521.420506144408</v>
      </c>
    </row>
    <row r="99" spans="1:22" ht="14.4" x14ac:dyDescent="0.3">
      <c r="A99">
        <v>1300</v>
      </c>
      <c r="B99" s="1">
        <f t="shared" ref="B99:J99" si="80">B16+(4.5)*(8.31451*$A99)</f>
        <v>-3823782.4721497102</v>
      </c>
      <c r="C99" s="1">
        <f t="shared" si="80"/>
        <v>-3838682.5581685049</v>
      </c>
      <c r="D99" s="1">
        <f t="shared" si="80"/>
        <v>-3853782.6453419141</v>
      </c>
      <c r="E99" s="1">
        <f t="shared" si="80"/>
        <v>-3868782.7319380161</v>
      </c>
      <c r="F99" s="1">
        <f t="shared" si="80"/>
        <v>-3883982.8196887332</v>
      </c>
      <c r="G99" s="1">
        <f t="shared" si="80"/>
        <v>-3899182.9074394498</v>
      </c>
      <c r="H99" s="1">
        <f t="shared" si="80"/>
        <v>-3914482.9957674742</v>
      </c>
      <c r="I99" s="1">
        <f t="shared" si="80"/>
        <v>-3929983.0852501127</v>
      </c>
      <c r="J99" s="1">
        <f t="shared" si="80"/>
        <v>-3945383.1741554444</v>
      </c>
      <c r="M99">
        <v>1300</v>
      </c>
      <c r="N99" s="1">
        <f t="shared" si="72"/>
        <v>78615.532850626856</v>
      </c>
      <c r="O99" s="1">
        <f t="shared" si="63"/>
        <v>78715.533427934162</v>
      </c>
      <c r="P99" s="1">
        <f t="shared" si="64"/>
        <v>78615.532850626856</v>
      </c>
      <c r="Q99" s="1">
        <f t="shared" si="65"/>
        <v>78715.533427934628</v>
      </c>
      <c r="R99" s="1">
        <f t="shared" si="66"/>
        <v>78715.533427934162</v>
      </c>
      <c r="S99" s="1">
        <f t="shared" si="67"/>
        <v>78715.533427934162</v>
      </c>
      <c r="T99" s="1">
        <f t="shared" si="68"/>
        <v>78715.533427934162</v>
      </c>
      <c r="U99" s="1">
        <f t="shared" si="69"/>
        <v>78615.532850626856</v>
      </c>
      <c r="V99" s="1">
        <f t="shared" si="70"/>
        <v>78715.533427934162</v>
      </c>
    </row>
    <row r="100" spans="1:22" ht="14.4" x14ac:dyDescent="0.3">
      <c r="A100">
        <v>1400</v>
      </c>
      <c r="B100" s="1">
        <f t="shared" ref="B100:J100" si="81">B17+(4.5)*(8.31451*$A100)</f>
        <v>-3815483.8162010484</v>
      </c>
      <c r="C100" s="1">
        <f t="shared" si="81"/>
        <v>-3830507.5736912317</v>
      </c>
      <c r="D100" s="1">
        <f t="shared" si="81"/>
        <v>-3845483.5162915862</v>
      </c>
      <c r="E100" s="1">
        <f t="shared" si="81"/>
        <v>-3860558.1700264239</v>
      </c>
      <c r="F100" s="1">
        <f t="shared" si="81"/>
        <v>-3875748.4659878146</v>
      </c>
      <c r="G100" s="1">
        <f t="shared" si="81"/>
        <v>-3890998.9542237218</v>
      </c>
      <c r="H100" s="1">
        <f t="shared" si="81"/>
        <v>-3908525.8544446682</v>
      </c>
      <c r="I100" s="1">
        <f t="shared" si="81"/>
        <v>-3921588.8983204593</v>
      </c>
      <c r="J100" s="1">
        <f t="shared" si="81"/>
        <v>-3937115.006143196</v>
      </c>
      <c r="M100">
        <v>1400</v>
      </c>
      <c r="N100" s="1">
        <f t="shared" si="72"/>
        <v>86914.18879928859</v>
      </c>
      <c r="O100" s="1">
        <f t="shared" si="63"/>
        <v>86890.517905207351</v>
      </c>
      <c r="P100" s="1">
        <f t="shared" si="64"/>
        <v>86914.661900954787</v>
      </c>
      <c r="Q100" s="1">
        <f t="shared" si="65"/>
        <v>86940.095339526888</v>
      </c>
      <c r="R100" s="1">
        <f t="shared" si="66"/>
        <v>86949.887128852773</v>
      </c>
      <c r="S100" s="1">
        <f t="shared" si="67"/>
        <v>86899.486643662211</v>
      </c>
      <c r="T100" s="1">
        <f t="shared" si="68"/>
        <v>84672.674750740174</v>
      </c>
      <c r="U100" s="1">
        <f t="shared" si="69"/>
        <v>87009.719780280255</v>
      </c>
      <c r="V100" s="1">
        <f t="shared" si="70"/>
        <v>86983.701440182514</v>
      </c>
    </row>
    <row r="101" spans="1:22" ht="14.4" x14ac:dyDescent="0.3">
      <c r="A101">
        <v>1500</v>
      </c>
      <c r="B101" s="1">
        <f t="shared" ref="B101:J101" si="82">B18+(4.5)*(8.31451*$A101)</f>
        <v>-3807146.5710801445</v>
      </c>
      <c r="C101" s="1">
        <f t="shared" si="82"/>
        <v>-3822180.4233273929</v>
      </c>
      <c r="D101" s="1">
        <f t="shared" si="82"/>
        <v>-3837235.602553295</v>
      </c>
      <c r="E101" s="1">
        <f t="shared" si="82"/>
        <v>-3852225.2880731584</v>
      </c>
      <c r="F101" s="1">
        <f t="shared" si="82"/>
        <v>-3867422.4107463332</v>
      </c>
      <c r="G101" s="1">
        <f t="shared" si="82"/>
        <v>-3882533.6856422885</v>
      </c>
      <c r="H101" s="1">
        <f t="shared" si="82"/>
        <v>-3899155.4412512686</v>
      </c>
      <c r="I101" s="1">
        <f t="shared" si="82"/>
        <v>-3913301.6304267645</v>
      </c>
      <c r="J101" s="1">
        <f t="shared" si="82"/>
        <v>-3928889.2845109757</v>
      </c>
      <c r="M101">
        <v>1500</v>
      </c>
      <c r="N101" s="1">
        <f t="shared" si="72"/>
        <v>95251.433920192532</v>
      </c>
      <c r="O101" s="1">
        <f t="shared" si="63"/>
        <v>95217.668269046117</v>
      </c>
      <c r="P101" s="1">
        <f t="shared" si="64"/>
        <v>95162.575639246032</v>
      </c>
      <c r="Q101" s="1">
        <f t="shared" si="65"/>
        <v>95272.977292792406</v>
      </c>
      <c r="R101" s="1">
        <f t="shared" si="66"/>
        <v>95275.942370334174</v>
      </c>
      <c r="S101" s="1">
        <f t="shared" si="67"/>
        <v>95364.755225095432</v>
      </c>
      <c r="T101" s="1">
        <f t="shared" si="68"/>
        <v>94043.087944139726</v>
      </c>
      <c r="U101" s="1">
        <f t="shared" si="69"/>
        <v>95296.987673975062</v>
      </c>
      <c r="V101" s="1">
        <f t="shared" si="70"/>
        <v>95209.423072402831</v>
      </c>
    </row>
    <row r="102" spans="1:22" ht="14.4" x14ac:dyDescent="0.3">
      <c r="A102">
        <v>1600</v>
      </c>
      <c r="B102" s="1">
        <f t="shared" ref="B102:J102" si="83">B19+(4.5)*(8.31451*$A102)</f>
        <v>-3798756.0383445835</v>
      </c>
      <c r="C102" s="1">
        <f t="shared" si="83"/>
        <v>-3813781.0420416687</v>
      </c>
      <c r="D102" s="1">
        <f t="shared" si="83"/>
        <v>-3828802.0934825786</v>
      </c>
      <c r="E102" s="1">
        <f t="shared" si="83"/>
        <v>-3843781.2800701652</v>
      </c>
      <c r="F102" s="1">
        <f t="shared" si="83"/>
        <v>-3858959.4988913117</v>
      </c>
      <c r="G102" s="1">
        <f t="shared" si="83"/>
        <v>-3874209.4299428193</v>
      </c>
      <c r="H102" s="1">
        <f t="shared" si="83"/>
        <v>-3890420.2490665214</v>
      </c>
      <c r="I102" s="1">
        <f t="shared" si="83"/>
        <v>-3904788.9925105572</v>
      </c>
      <c r="J102" s="1">
        <f t="shared" si="83"/>
        <v>-3920312.0824917145</v>
      </c>
      <c r="M102">
        <v>1600</v>
      </c>
      <c r="N102" s="1">
        <f t="shared" si="72"/>
        <v>103641.96665575355</v>
      </c>
      <c r="O102" s="1">
        <f t="shared" si="63"/>
        <v>103617.04955477035</v>
      </c>
      <c r="P102" s="1">
        <f t="shared" si="64"/>
        <v>103596.08470996236</v>
      </c>
      <c r="Q102" s="1">
        <f t="shared" si="65"/>
        <v>103716.98529578559</v>
      </c>
      <c r="R102" s="1">
        <f t="shared" si="66"/>
        <v>103738.85422535567</v>
      </c>
      <c r="S102" s="1">
        <f t="shared" si="67"/>
        <v>103689.01092456467</v>
      </c>
      <c r="T102" s="1">
        <f t="shared" si="68"/>
        <v>102778.28012888692</v>
      </c>
      <c r="U102" s="1">
        <f t="shared" si="69"/>
        <v>103809.62559018238</v>
      </c>
      <c r="V102" s="1">
        <f t="shared" si="70"/>
        <v>103786.62509166403</v>
      </c>
    </row>
    <row r="103" spans="1:22" ht="14.4" x14ac:dyDescent="0.3">
      <c r="A103">
        <v>1700</v>
      </c>
      <c r="B103" s="1">
        <f t="shared" ref="B103:J103" si="84">B20+(4.5)*(8.31451*$A103)</f>
        <v>-3790365.4613422151</v>
      </c>
      <c r="C103" s="1">
        <f t="shared" si="84"/>
        <v>-3805219.0639553699</v>
      </c>
      <c r="D103" s="1">
        <f t="shared" si="84"/>
        <v>-3820222.4837338454</v>
      </c>
      <c r="E103" s="1">
        <f t="shared" si="84"/>
        <v>-3835434.932346107</v>
      </c>
      <c r="F103" s="1">
        <f t="shared" si="84"/>
        <v>-3850491.3366078292</v>
      </c>
      <c r="G103" s="1">
        <f t="shared" si="84"/>
        <v>-3865705.7291103941</v>
      </c>
      <c r="H103" s="1">
        <f t="shared" si="84"/>
        <v>-3880896.3743946454</v>
      </c>
      <c r="I103" s="1">
        <f t="shared" si="84"/>
        <v>-3896377.4753829502</v>
      </c>
      <c r="J103" s="1">
        <f t="shared" si="84"/>
        <v>-3911907.4247948383</v>
      </c>
      <c r="M103">
        <v>1700</v>
      </c>
      <c r="N103" s="1">
        <f t="shared" si="72"/>
        <v>112032.54365812195</v>
      </c>
      <c r="O103" s="1">
        <f t="shared" si="63"/>
        <v>112179.02764106914</v>
      </c>
      <c r="P103" s="1">
        <f t="shared" si="64"/>
        <v>112175.69445869559</v>
      </c>
      <c r="Q103" s="1">
        <f t="shared" si="65"/>
        <v>112063.33301984379</v>
      </c>
      <c r="R103" s="1">
        <f t="shared" si="66"/>
        <v>112207.01650883816</v>
      </c>
      <c r="S103" s="1">
        <f t="shared" si="67"/>
        <v>112192.71175698983</v>
      </c>
      <c r="T103" s="1">
        <f t="shared" si="68"/>
        <v>112302.15480076289</v>
      </c>
      <c r="U103" s="1">
        <f t="shared" si="69"/>
        <v>112221.14271778939</v>
      </c>
      <c r="V103" s="1">
        <f t="shared" si="70"/>
        <v>112191.28278854024</v>
      </c>
    </row>
    <row r="104" spans="1:22" ht="14.4" x14ac:dyDescent="0.3">
      <c r="A104">
        <v>1800</v>
      </c>
      <c r="B104" s="1">
        <f t="shared" ref="B104:J104" si="85">B21+(4.5)*(8.31451*$A104)</f>
        <v>-3781774.6901370985</v>
      </c>
      <c r="C104" s="1">
        <f t="shared" si="85"/>
        <v>-3796674.7761558932</v>
      </c>
      <c r="D104" s="1">
        <f t="shared" si="85"/>
        <v>-3811674.8627519952</v>
      </c>
      <c r="E104" s="1">
        <f t="shared" si="85"/>
        <v>-3826749.9497810779</v>
      </c>
      <c r="F104" s="1">
        <f t="shared" si="85"/>
        <v>-3841800.0366658336</v>
      </c>
      <c r="G104" s="1">
        <f t="shared" si="85"/>
        <v>-3857025.1245608772</v>
      </c>
      <c r="H104" s="1">
        <f t="shared" si="85"/>
        <v>-3872375.2131775548</v>
      </c>
      <c r="I104" s="1">
        <f t="shared" si="85"/>
        <v>-3887675.3015055791</v>
      </c>
      <c r="J104" s="1">
        <f t="shared" si="85"/>
        <v>-3903175.3909882177</v>
      </c>
      <c r="M104">
        <v>1800</v>
      </c>
      <c r="N104" s="1">
        <f t="shared" si="72"/>
        <v>120623.31486323848</v>
      </c>
      <c r="O104" s="1">
        <f t="shared" si="63"/>
        <v>120723.31544054579</v>
      </c>
      <c r="P104" s="1">
        <f t="shared" si="64"/>
        <v>120723.31544054579</v>
      </c>
      <c r="Q104" s="1">
        <f t="shared" si="65"/>
        <v>120748.31558487285</v>
      </c>
      <c r="R104" s="1">
        <f t="shared" si="66"/>
        <v>120898.31645083381</v>
      </c>
      <c r="S104" s="1">
        <f t="shared" si="67"/>
        <v>120873.31630650675</v>
      </c>
      <c r="T104" s="1">
        <f t="shared" si="68"/>
        <v>120823.31601785356</v>
      </c>
      <c r="U104" s="1">
        <f t="shared" si="69"/>
        <v>120923.3165951604</v>
      </c>
      <c r="V104" s="1">
        <f t="shared" si="70"/>
        <v>120923.31659516087</v>
      </c>
    </row>
    <row r="105" spans="1:22" ht="14.4" x14ac:dyDescent="0.3">
      <c r="A105">
        <v>2000</v>
      </c>
      <c r="B105" s="1">
        <f t="shared" ref="B105:J105" si="86">B22+(4.5)*(8.31451*$A105)</f>
        <v>-3764191.5728290565</v>
      </c>
      <c r="C105" s="1">
        <f t="shared" si="86"/>
        <v>-3779091.6588478512</v>
      </c>
      <c r="D105" s="1">
        <f t="shared" si="86"/>
        <v>-3794091.7454439532</v>
      </c>
      <c r="E105" s="1">
        <f t="shared" si="86"/>
        <v>-3809066.8318957286</v>
      </c>
      <c r="F105" s="1">
        <f t="shared" si="86"/>
        <v>-3824141.9189248108</v>
      </c>
      <c r="G105" s="1">
        <f t="shared" si="86"/>
        <v>-3839342.0066755279</v>
      </c>
      <c r="H105" s="1">
        <f t="shared" si="86"/>
        <v>-3854417.0937046101</v>
      </c>
      <c r="I105" s="1">
        <f t="shared" si="86"/>
        <v>-3869642.1815996538</v>
      </c>
      <c r="J105" s="1">
        <f t="shared" si="86"/>
        <v>-3885492.2731028683</v>
      </c>
      <c r="M105">
        <v>2000</v>
      </c>
      <c r="N105" s="1">
        <f t="shared" si="72"/>
        <v>138206.4321712805</v>
      </c>
      <c r="O105" s="1">
        <f t="shared" si="63"/>
        <v>138306.4327485878</v>
      </c>
      <c r="P105" s="1">
        <f t="shared" si="64"/>
        <v>138306.4327485878</v>
      </c>
      <c r="Q105" s="1">
        <f t="shared" si="65"/>
        <v>138431.43347022217</v>
      </c>
      <c r="R105" s="1">
        <f t="shared" si="66"/>
        <v>138556.43419185653</v>
      </c>
      <c r="S105" s="1">
        <f t="shared" si="67"/>
        <v>138556.43419185607</v>
      </c>
      <c r="T105" s="1">
        <f t="shared" si="68"/>
        <v>138781.43549079821</v>
      </c>
      <c r="U105" s="1">
        <f t="shared" si="69"/>
        <v>138956.43650108576</v>
      </c>
      <c r="V105" s="1">
        <f t="shared" si="70"/>
        <v>138606.43448051019</v>
      </c>
    </row>
    <row r="106" spans="1:22" ht="14.4" x14ac:dyDescent="0.3">
      <c r="A106">
        <v>2150</v>
      </c>
      <c r="B106" s="1">
        <f t="shared" ref="B106:J106" si="87">B23+(4.5)*(8.31451*$A106)</f>
        <v>-3750279.2306625461</v>
      </c>
      <c r="C106" s="1">
        <f t="shared" si="87"/>
        <v>-3765479.3184132632</v>
      </c>
      <c r="D106" s="1">
        <f t="shared" si="87"/>
        <v>-3780429.4047207115</v>
      </c>
      <c r="E106" s="1">
        <f t="shared" si="87"/>
        <v>-3795479.4916054672</v>
      </c>
      <c r="F106" s="1">
        <f t="shared" si="87"/>
        <v>-3810479.5782015692</v>
      </c>
      <c r="G106" s="1">
        <f t="shared" si="87"/>
        <v>-3825079.6624884419</v>
      </c>
      <c r="H106" s="1">
        <f t="shared" si="87"/>
        <v>-3840079.7490845439</v>
      </c>
      <c r="I106" s="1">
        <f t="shared" si="87"/>
        <v>-3855679.8391444902</v>
      </c>
      <c r="J106" s="1">
        <f t="shared" si="87"/>
        <v>-3871579.9309363584</v>
      </c>
      <c r="M106">
        <v>2150</v>
      </c>
      <c r="N106" s="1">
        <f t="shared" si="72"/>
        <v>152118.77433779091</v>
      </c>
      <c r="O106" s="1">
        <f t="shared" si="63"/>
        <v>151918.77318317583</v>
      </c>
      <c r="P106" s="1">
        <f t="shared" si="64"/>
        <v>151968.77347182948</v>
      </c>
      <c r="Q106" s="1">
        <f t="shared" si="65"/>
        <v>152018.7737604836</v>
      </c>
      <c r="R106" s="1">
        <f t="shared" si="66"/>
        <v>152218.77491509821</v>
      </c>
      <c r="S106" s="1">
        <f t="shared" si="67"/>
        <v>152818.77837894205</v>
      </c>
      <c r="T106" s="1">
        <f t="shared" si="68"/>
        <v>153118.78011086443</v>
      </c>
      <c r="U106" s="1">
        <f t="shared" si="69"/>
        <v>152918.77895624936</v>
      </c>
      <c r="V106" s="1">
        <f t="shared" si="70"/>
        <v>152518.77664702013</v>
      </c>
    </row>
    <row r="107" spans="1:22" ht="14.4" x14ac:dyDescent="0.3">
      <c r="A107">
        <v>2300</v>
      </c>
      <c r="B107" s="1">
        <f t="shared" ref="B107:J107" si="88">B24+(4.5)*(8.31451*$A107)</f>
        <v>-3736166.887341422</v>
      </c>
      <c r="C107" s="1">
        <f t="shared" si="88"/>
        <v>-3750966.9727829094</v>
      </c>
      <c r="D107" s="1">
        <f t="shared" si="88"/>
        <v>-3765042.0540389186</v>
      </c>
      <c r="E107" s="1">
        <f t="shared" si="88"/>
        <v>-3780392.1426555961</v>
      </c>
      <c r="F107" s="1">
        <f t="shared" si="88"/>
        <v>-3795667.2308392935</v>
      </c>
      <c r="G107" s="1">
        <f t="shared" si="88"/>
        <v>-3809717.3119509756</v>
      </c>
      <c r="H107" s="1">
        <f t="shared" si="88"/>
        <v>-3824267.3959491947</v>
      </c>
      <c r="I107" s="1">
        <f t="shared" si="88"/>
        <v>-3839042.4812463555</v>
      </c>
      <c r="J107" s="1">
        <f t="shared" si="88"/>
        <v>-3853392.5640899595</v>
      </c>
      <c r="M107">
        <v>2300</v>
      </c>
      <c r="N107" s="1">
        <f t="shared" si="72"/>
        <v>166231.117658915</v>
      </c>
      <c r="O107" s="1">
        <f t="shared" si="63"/>
        <v>166431.11881352961</v>
      </c>
      <c r="P107" s="1">
        <f t="shared" si="64"/>
        <v>167356.12415362243</v>
      </c>
      <c r="Q107" s="1">
        <f t="shared" si="65"/>
        <v>167106.12271035463</v>
      </c>
      <c r="R107" s="1">
        <f t="shared" si="66"/>
        <v>167031.12227737391</v>
      </c>
      <c r="S107" s="1">
        <f t="shared" si="67"/>
        <v>168181.1289164084</v>
      </c>
      <c r="T107" s="1">
        <f t="shared" si="68"/>
        <v>168931.13324621366</v>
      </c>
      <c r="U107" s="1">
        <f t="shared" si="69"/>
        <v>169556.13685438409</v>
      </c>
      <c r="V107" s="1">
        <f>J107-J$89</f>
        <v>170706.14349341905</v>
      </c>
    </row>
    <row r="108" spans="1:22" ht="14.4" x14ac:dyDescent="0.3">
      <c r="A108">
        <v>2450</v>
      </c>
      <c r="B108" s="1">
        <f t="shared" ref="B108:I108" si="89">B25+(4.5)*(8.31451*$A108)</f>
        <v>-3720679.5360823213</v>
      </c>
      <c r="C108" s="1">
        <f t="shared" si="89"/>
        <v>-3734579.6163280425</v>
      </c>
      <c r="D108" s="1">
        <f t="shared" si="89"/>
        <v>-3749104.7001819345</v>
      </c>
      <c r="E108" s="1">
        <f t="shared" si="89"/>
        <v>-3762704.7786957338</v>
      </c>
      <c r="F108" s="1">
        <f t="shared" si="89"/>
        <v>-3777379.8634155872</v>
      </c>
      <c r="G108" s="1">
        <f t="shared" si="89"/>
        <v>-3789729.9347130442</v>
      </c>
      <c r="H108" s="1">
        <f t="shared" si="89"/>
        <v>-3802855.0104846335</v>
      </c>
      <c r="I108" s="1">
        <f t="shared" si="89"/>
        <v>-3816830.0911633354</v>
      </c>
      <c r="J108" s="1">
        <f>J25+(4.5)*(8.31451*$A108)</f>
        <v>-3831280.1745842472</v>
      </c>
      <c r="M108">
        <v>2450</v>
      </c>
      <c r="N108" s="1">
        <f t="shared" si="72"/>
        <v>181718.46891801571</v>
      </c>
      <c r="O108" s="1">
        <f t="shared" si="63"/>
        <v>182818.47526839655</v>
      </c>
      <c r="P108" s="1">
        <f t="shared" si="64"/>
        <v>183293.47801060649</v>
      </c>
      <c r="Q108" s="1">
        <f t="shared" si="65"/>
        <v>184793.48667021701</v>
      </c>
      <c r="R108" s="1">
        <f t="shared" si="66"/>
        <v>185318.48970108014</v>
      </c>
      <c r="S108" s="1">
        <f>G108-G$89</f>
        <v>188168.50615433976</v>
      </c>
      <c r="T108" s="1">
        <f t="shared" si="68"/>
        <v>190343.51871077484</v>
      </c>
      <c r="U108" s="1">
        <f t="shared" si="69"/>
        <v>191768.52693740418</v>
      </c>
      <c r="V108" s="1">
        <f t="shared" si="70"/>
        <v>192818.53299913136</v>
      </c>
    </row>
    <row r="109" spans="1:22" ht="14.4" x14ac:dyDescent="0.3">
      <c r="A109">
        <v>2600</v>
      </c>
      <c r="B109" s="1">
        <f t="shared" ref="B109:J109" si="90">B26+(4.5)*(8.31451*$A109)</f>
        <v>-3700317.1566794878</v>
      </c>
      <c r="C109" s="1">
        <f t="shared" si="90"/>
        <v>-3713492.2327397307</v>
      </c>
      <c r="D109" s="1">
        <f t="shared" si="90"/>
        <v>-3726842.3098102617</v>
      </c>
      <c r="E109" s="1">
        <f t="shared" si="90"/>
        <v>-3740617.3893343485</v>
      </c>
      <c r="F109" s="1">
        <f t="shared" si="90"/>
        <v>-3755292.474054202</v>
      </c>
      <c r="G109" s="1">
        <f t="shared" si="90"/>
        <v>-3769367.5553102107</v>
      </c>
      <c r="H109" s="1">
        <f t="shared" si="90"/>
        <v>-3783867.6390197761</v>
      </c>
      <c r="I109" s="1">
        <f t="shared" si="90"/>
        <v>-3798792.7251828979</v>
      </c>
      <c r="J109" s="1">
        <f t="shared" si="90"/>
        <v>-3813392.8094697706</v>
      </c>
      <c r="M109">
        <v>2600</v>
      </c>
      <c r="N109" s="1">
        <f t="shared" si="72"/>
        <v>202080.84832084924</v>
      </c>
      <c r="O109" s="1">
        <f t="shared" si="63"/>
        <v>203905.85885670828</v>
      </c>
      <c r="P109" s="1">
        <f t="shared" si="64"/>
        <v>205555.8683822793</v>
      </c>
      <c r="Q109" s="1">
        <f t="shared" si="65"/>
        <v>206880.87603160227</v>
      </c>
      <c r="R109" s="1">
        <f t="shared" si="66"/>
        <v>207405.87906246539</v>
      </c>
      <c r="S109" s="1">
        <f t="shared" si="67"/>
        <v>208530.88555717329</v>
      </c>
      <c r="T109" s="1">
        <f t="shared" si="68"/>
        <v>209330.8901756322</v>
      </c>
      <c r="U109" s="1">
        <f t="shared" si="69"/>
        <v>209805.89291784167</v>
      </c>
      <c r="V109" s="1">
        <f t="shared" si="70"/>
        <v>210705.89811360789</v>
      </c>
    </row>
    <row r="110" spans="1:22" ht="14.4" x14ac:dyDescent="0.3">
      <c r="A110">
        <v>2800</v>
      </c>
      <c r="B110" s="1">
        <f t="shared" ref="B110:J110" si="91">B27+(4.5)*(8.31451*$A110)</f>
        <v>-3673108.9838056136</v>
      </c>
      <c r="C110" s="1">
        <f t="shared" si="91"/>
        <v>-3687059.0643399884</v>
      </c>
      <c r="D110" s="1">
        <f t="shared" si="91"/>
        <v>-3700834.1438640757</v>
      </c>
      <c r="E110" s="1">
        <f t="shared" si="91"/>
        <v>-3716234.2327694069</v>
      </c>
      <c r="F110" s="1">
        <f t="shared" si="91"/>
        <v>-3731159.3189325286</v>
      </c>
      <c r="G110" s="1">
        <f t="shared" si="91"/>
        <v>-3745934.4042296889</v>
      </c>
      <c r="H110" s="1">
        <f t="shared" si="91"/>
        <v>-3761484.4940009816</v>
      </c>
      <c r="I110" s="1">
        <f t="shared" si="91"/>
        <v>-3776659.5816073716</v>
      </c>
      <c r="J110" s="1">
        <f t="shared" si="91"/>
        <v>-3791934.6697910689</v>
      </c>
      <c r="M110">
        <v>2800</v>
      </c>
      <c r="N110" s="1">
        <f t="shared" si="72"/>
        <v>229289.02119472343</v>
      </c>
      <c r="O110" s="1">
        <f t="shared" si="63"/>
        <v>230339.02725645062</v>
      </c>
      <c r="P110" s="1">
        <f t="shared" si="64"/>
        <v>231564.03432846535</v>
      </c>
      <c r="Q110" s="1">
        <f t="shared" si="65"/>
        <v>231264.0325965439</v>
      </c>
      <c r="R110" s="1">
        <f t="shared" si="66"/>
        <v>231539.03418413876</v>
      </c>
      <c r="S110" s="1">
        <f t="shared" si="67"/>
        <v>231964.03663769504</v>
      </c>
      <c r="T110" s="1">
        <f t="shared" si="68"/>
        <v>231714.03519442677</v>
      </c>
      <c r="U110" s="1">
        <f t="shared" si="69"/>
        <v>231939.03649336798</v>
      </c>
      <c r="V110" s="1">
        <f t="shared" si="70"/>
        <v>232164.03779230965</v>
      </c>
    </row>
    <row r="111" spans="1:22" ht="14.4" x14ac:dyDescent="0.3">
      <c r="A111">
        <v>2950</v>
      </c>
      <c r="B111" s="1">
        <f t="shared" ref="B111:J111" si="92">B28+(4.5)*(8.31451*$A111)</f>
        <v>-3654696.615660273</v>
      </c>
      <c r="C111" s="1">
        <f t="shared" si="92"/>
        <v>-3669521.701246087</v>
      </c>
      <c r="D111" s="1">
        <f t="shared" si="92"/>
        <v>-3684521.787842189</v>
      </c>
      <c r="E111" s="1">
        <f t="shared" si="92"/>
        <v>-3699871.876458867</v>
      </c>
      <c r="F111" s="1">
        <f t="shared" si="92"/>
        <v>-3714796.9626219883</v>
      </c>
      <c r="G111" s="1">
        <f t="shared" si="92"/>
        <v>-3729922.0499397246</v>
      </c>
      <c r="H111" s="1">
        <f t="shared" si="92"/>
        <v>-3745372.1391337099</v>
      </c>
      <c r="I111" s="1">
        <f t="shared" si="92"/>
        <v>-3760847.2284720219</v>
      </c>
      <c r="J111" s="1">
        <f t="shared" si="92"/>
        <v>-3776097.3165113921</v>
      </c>
      <c r="M111">
        <v>2950</v>
      </c>
      <c r="N111" s="1">
        <f t="shared" si="72"/>
        <v>247701.38934006402</v>
      </c>
      <c r="O111" s="1">
        <f t="shared" si="63"/>
        <v>247876.39035035204</v>
      </c>
      <c r="P111" s="1">
        <f t="shared" si="64"/>
        <v>247876.39035035204</v>
      </c>
      <c r="Q111" s="1">
        <f t="shared" si="65"/>
        <v>247626.38890708378</v>
      </c>
      <c r="R111" s="1">
        <f t="shared" si="66"/>
        <v>247901.3904946791</v>
      </c>
      <c r="S111" s="1">
        <f t="shared" si="67"/>
        <v>247976.39092765935</v>
      </c>
      <c r="T111" s="1">
        <f t="shared" si="68"/>
        <v>247826.39006169839</v>
      </c>
      <c r="U111" s="1">
        <f t="shared" si="69"/>
        <v>247751.38962871768</v>
      </c>
      <c r="V111" s="1">
        <f t="shared" si="70"/>
        <v>248001.39107198641</v>
      </c>
    </row>
    <row r="112" spans="1:22" ht="14.4" x14ac:dyDescent="0.3">
      <c r="A112">
        <v>3100</v>
      </c>
      <c r="B112" s="1">
        <f t="shared" ref="B112:J112" si="93">B29+(4.5)*(8.31451*$A112)</f>
        <v>-3637884.2567518502</v>
      </c>
      <c r="C112" s="1">
        <f t="shared" si="93"/>
        <v>-3652609.3417603569</v>
      </c>
      <c r="D112" s="1">
        <f t="shared" si="93"/>
        <v>-3668259.4321089569</v>
      </c>
      <c r="E112" s="1">
        <f t="shared" si="93"/>
        <v>-3683084.5176947713</v>
      </c>
      <c r="F112" s="1">
        <f t="shared" si="93"/>
        <v>-3698784.6083320244</v>
      </c>
      <c r="G112" s="1">
        <f t="shared" si="93"/>
        <v>-3713884.6955054342</v>
      </c>
      <c r="H112" s="1">
        <f t="shared" si="93"/>
        <v>-3729334.784699419</v>
      </c>
      <c r="I112" s="1">
        <f t="shared" si="93"/>
        <v>-3744984.875048019</v>
      </c>
      <c r="J112" s="1">
        <f t="shared" si="93"/>
        <v>-3760509.9646749846</v>
      </c>
      <c r="M112">
        <v>3100</v>
      </c>
      <c r="N112" s="1">
        <f t="shared" si="72"/>
        <v>264513.74824848678</v>
      </c>
      <c r="O112" s="1">
        <f t="shared" si="63"/>
        <v>264788.7498360821</v>
      </c>
      <c r="P112" s="1">
        <f t="shared" si="64"/>
        <v>264138.74608358415</v>
      </c>
      <c r="Q112" s="1">
        <f t="shared" si="65"/>
        <v>264413.74767117947</v>
      </c>
      <c r="R112" s="1">
        <f t="shared" si="66"/>
        <v>263913.74478464294</v>
      </c>
      <c r="S112" s="1">
        <f t="shared" si="67"/>
        <v>264013.74536194978</v>
      </c>
      <c r="T112" s="1">
        <f t="shared" si="68"/>
        <v>263863.74449598929</v>
      </c>
      <c r="U112" s="1">
        <f t="shared" si="69"/>
        <v>263613.74305272056</v>
      </c>
      <c r="V112" s="1">
        <f t="shared" si="70"/>
        <v>263588.74290839396</v>
      </c>
    </row>
    <row r="113" spans="1:22" ht="14.4" x14ac:dyDescent="0.3">
      <c r="A113">
        <v>3300</v>
      </c>
      <c r="B113" s="1">
        <f t="shared" ref="B113:J113" si="94">B30+(4.5)*(8.31451*$A113)</f>
        <v>-3615651.1125990166</v>
      </c>
      <c r="C113" s="1">
        <f t="shared" si="94"/>
        <v>-3630726.1996280993</v>
      </c>
      <c r="D113" s="1">
        <f t="shared" si="94"/>
        <v>-3644751.2805954544</v>
      </c>
      <c r="E113" s="1">
        <f t="shared" si="94"/>
        <v>-3661326.3762841476</v>
      </c>
      <c r="F113" s="1">
        <f t="shared" si="94"/>
        <v>-3676626.4646121715</v>
      </c>
      <c r="G113" s="1">
        <f t="shared" si="94"/>
        <v>-3692101.5539504834</v>
      </c>
      <c r="H113" s="1">
        <f t="shared" si="94"/>
        <v>-3707326.6418455271</v>
      </c>
      <c r="I113" s="1">
        <f t="shared" si="94"/>
        <v>-3722201.7277199947</v>
      </c>
      <c r="J113" s="1">
        <f t="shared" si="94"/>
        <v>-3738851.8238416682</v>
      </c>
      <c r="M113">
        <v>3300</v>
      </c>
      <c r="N113" s="1">
        <f t="shared" si="72"/>
        <v>286746.89240132039</v>
      </c>
      <c r="O113" s="1">
        <f t="shared" si="63"/>
        <v>286671.89196833968</v>
      </c>
      <c r="P113" s="1">
        <f t="shared" si="64"/>
        <v>287646.89759708662</v>
      </c>
      <c r="Q113" s="1">
        <f t="shared" si="65"/>
        <v>286171.88908180315</v>
      </c>
      <c r="R113" s="1">
        <f t="shared" si="66"/>
        <v>286071.88850449584</v>
      </c>
      <c r="S113" s="1">
        <f t="shared" si="67"/>
        <v>285796.88691690052</v>
      </c>
      <c r="T113" s="1">
        <f t="shared" si="68"/>
        <v>285871.88734988123</v>
      </c>
      <c r="U113" s="1">
        <f t="shared" si="69"/>
        <v>286396.89038074482</v>
      </c>
      <c r="V113" s="1">
        <f>J113-J$89</f>
        <v>285246.88374171034</v>
      </c>
    </row>
    <row r="118" spans="1:22" ht="14.4" x14ac:dyDescent="0.3">
      <c r="B118">
        <v>0</v>
      </c>
      <c r="C118">
        <v>0.125</v>
      </c>
      <c r="D118">
        <v>0.25</v>
      </c>
      <c r="E118">
        <v>0.375</v>
      </c>
      <c r="F118">
        <v>0.5</v>
      </c>
      <c r="G118">
        <v>0.625</v>
      </c>
      <c r="H118">
        <v>0.75</v>
      </c>
      <c r="I118">
        <v>0.875</v>
      </c>
      <c r="J118">
        <v>0.1</v>
      </c>
    </row>
    <row r="119" spans="1:22" ht="14.4" x14ac:dyDescent="0.3">
      <c r="B119" s="7" t="s">
        <v>1</v>
      </c>
      <c r="C119" s="7" t="s">
        <v>6</v>
      </c>
      <c r="D119" s="7" t="s">
        <v>7</v>
      </c>
      <c r="E119" s="7" t="s">
        <v>8</v>
      </c>
      <c r="F119" s="7" t="s">
        <v>9</v>
      </c>
      <c r="G119" s="7" t="s">
        <v>10</v>
      </c>
      <c r="H119" s="7" t="s">
        <v>11</v>
      </c>
      <c r="I119" s="7" t="s">
        <v>12</v>
      </c>
      <c r="J119" s="7" t="s">
        <v>13</v>
      </c>
    </row>
    <row r="120" spans="1:22" ht="14.4" x14ac:dyDescent="0.3">
      <c r="A120" t="s">
        <v>108</v>
      </c>
      <c r="B120">
        <v>548.67999999999995</v>
      </c>
      <c r="C120">
        <f>C$118*$B120+(1-C$118)*$J120</f>
        <v>582.56875000000002</v>
      </c>
      <c r="D120">
        <f t="shared" ref="D120:I124" si="95">D$118*$B120+(1-D$118)*$J120</f>
        <v>577.72749999999996</v>
      </c>
      <c r="E120">
        <f t="shared" si="95"/>
        <v>572.88625000000002</v>
      </c>
      <c r="F120">
        <f t="shared" si="95"/>
        <v>568.04499999999996</v>
      </c>
      <c r="G120">
        <f t="shared" si="95"/>
        <v>563.2037499999999</v>
      </c>
      <c r="H120">
        <f t="shared" si="95"/>
        <v>558.36249999999995</v>
      </c>
      <c r="I120">
        <f>I$118*$B120+(1-I$118)*$J120</f>
        <v>553.52125000000001</v>
      </c>
      <c r="J120">
        <v>587.41</v>
      </c>
    </row>
    <row r="121" spans="1:22" ht="14.4" x14ac:dyDescent="0.3">
      <c r="A121" t="s">
        <v>85</v>
      </c>
      <c r="B121">
        <v>81.613</v>
      </c>
      <c r="C121">
        <f t="shared" ref="C121:C124" si="96">C$118*$B121+(1-C$118)*$J121</f>
        <v>86.671375000000012</v>
      </c>
      <c r="D121">
        <f t="shared" si="95"/>
        <v>85.948750000000004</v>
      </c>
      <c r="E121">
        <f t="shared" si="95"/>
        <v>85.226124999999996</v>
      </c>
      <c r="F121">
        <f t="shared" si="95"/>
        <v>84.503500000000003</v>
      </c>
      <c r="G121">
        <f t="shared" si="95"/>
        <v>83.780875000000009</v>
      </c>
      <c r="H121">
        <f t="shared" si="95"/>
        <v>83.058250000000001</v>
      </c>
      <c r="I121">
        <f t="shared" si="95"/>
        <v>82.335624999999993</v>
      </c>
      <c r="J121">
        <v>87.394000000000005</v>
      </c>
    </row>
    <row r="122" spans="1:22" ht="14.4" x14ac:dyDescent="0.3">
      <c r="A122" t="s">
        <v>86</v>
      </c>
      <c r="B122" s="1">
        <v>2.2850000000000001E-3</v>
      </c>
      <c r="C122">
        <f t="shared" si="96"/>
        <v>3.7663749999999998E-3</v>
      </c>
      <c r="D122">
        <f t="shared" si="95"/>
        <v>3.5547500000000002E-3</v>
      </c>
      <c r="E122">
        <f t="shared" si="95"/>
        <v>3.3431249999999997E-3</v>
      </c>
      <c r="F122">
        <f t="shared" si="95"/>
        <v>3.1314999999999997E-3</v>
      </c>
      <c r="G122">
        <f t="shared" si="95"/>
        <v>2.9198750000000002E-3</v>
      </c>
      <c r="H122">
        <f t="shared" si="95"/>
        <v>2.7082499999999997E-3</v>
      </c>
      <c r="I122" s="1">
        <f>I$118*$B122+(1-I$118)*$J122</f>
        <v>2.4966250000000001E-3</v>
      </c>
      <c r="J122" s="1">
        <v>3.9779999999999998E-3</v>
      </c>
    </row>
    <row r="123" spans="1:22" ht="14.4" x14ac:dyDescent="0.3">
      <c r="A123" t="s">
        <v>87</v>
      </c>
      <c r="B123" s="1">
        <v>23600000</v>
      </c>
      <c r="C123">
        <f t="shared" si="96"/>
        <v>2950000</v>
      </c>
      <c r="D123">
        <f t="shared" si="95"/>
        <v>5900000</v>
      </c>
      <c r="E123">
        <f t="shared" si="95"/>
        <v>8850000</v>
      </c>
      <c r="F123">
        <f t="shared" si="95"/>
        <v>11800000</v>
      </c>
      <c r="G123">
        <f t="shared" si="95"/>
        <v>14750000</v>
      </c>
      <c r="H123">
        <f t="shared" si="95"/>
        <v>17700000</v>
      </c>
      <c r="I123">
        <f t="shared" si="95"/>
        <v>20650000</v>
      </c>
      <c r="J123">
        <v>0</v>
      </c>
    </row>
    <row r="124" spans="1:22" ht="14.4" x14ac:dyDescent="0.3">
      <c r="A124" t="s">
        <v>88</v>
      </c>
      <c r="B124">
        <v>18531.7</v>
      </c>
      <c r="C124">
        <f t="shared" si="96"/>
        <v>2316.4625000000001</v>
      </c>
      <c r="D124">
        <f t="shared" si="95"/>
        <v>4632.9250000000002</v>
      </c>
      <c r="E124">
        <f t="shared" si="95"/>
        <v>6949.3875000000007</v>
      </c>
      <c r="F124">
        <f t="shared" si="95"/>
        <v>9265.85</v>
      </c>
      <c r="G124">
        <f t="shared" si="95"/>
        <v>11582.3125</v>
      </c>
      <c r="H124">
        <f t="shared" si="95"/>
        <v>13898.775000000001</v>
      </c>
      <c r="I124">
        <f t="shared" si="95"/>
        <v>16215.237500000001</v>
      </c>
      <c r="J124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activeCell="E43" sqref="E43"/>
    </sheetView>
  </sheetViews>
  <sheetFormatPr baseColWidth="10" defaultRowHeight="15.05" x14ac:dyDescent="0.3"/>
  <sheetData>
    <row r="1" spans="1:10" ht="14.4" x14ac:dyDescent="0.3">
      <c r="F1" s="6" t="str">
        <f>Feuil8!R87</f>
        <v>H-H300 (J,mol-1)</v>
      </c>
    </row>
    <row r="2" spans="1:10" ht="14.4" x14ac:dyDescent="0.3">
      <c r="A2" s="36" t="str">
        <f>Feuil8!M88</f>
        <v>T (K)</v>
      </c>
      <c r="B2" s="36" t="str">
        <f>Feuil8!N88</f>
        <v>MOX_00</v>
      </c>
      <c r="C2" s="36" t="str">
        <f>Feuil8!O88</f>
        <v>MOX_12,5</v>
      </c>
      <c r="D2" s="36" t="str">
        <f>Feuil8!P88</f>
        <v>MOX_25</v>
      </c>
      <c r="E2" s="36" t="str">
        <f>Feuil8!Q88</f>
        <v>MOX_37,5</v>
      </c>
      <c r="F2" s="36" t="str">
        <f>Feuil8!R88</f>
        <v>MOX_50</v>
      </c>
      <c r="G2" s="36" t="str">
        <f>Feuil8!S88</f>
        <v>MOX_62,5</v>
      </c>
      <c r="H2" s="36" t="str">
        <f>Feuil8!T88</f>
        <v>MOX_75</v>
      </c>
      <c r="I2" s="36" t="str">
        <f>Feuil8!U88</f>
        <v>MOX_87,5</v>
      </c>
      <c r="J2" s="36" t="str">
        <f>Feuil8!V88</f>
        <v>MOX_100</v>
      </c>
    </row>
    <row r="3" spans="1:10" ht="14.4" x14ac:dyDescent="0.3">
      <c r="A3" s="36">
        <f>Feuil8!M89</f>
        <v>300</v>
      </c>
      <c r="B3">
        <f>Feuil8!N89</f>
        <v>0</v>
      </c>
      <c r="C3">
        <f>Feuil8!O89</f>
        <v>0</v>
      </c>
      <c r="D3">
        <f>Feuil8!P89</f>
        <v>0</v>
      </c>
      <c r="E3">
        <f>Feuil8!Q89</f>
        <v>0</v>
      </c>
      <c r="F3">
        <f>Feuil8!R89</f>
        <v>0</v>
      </c>
      <c r="G3">
        <f>Feuil8!S89</f>
        <v>0</v>
      </c>
      <c r="H3">
        <f>Feuil8!T89</f>
        <v>0</v>
      </c>
      <c r="I3">
        <f>Feuil8!U89</f>
        <v>0</v>
      </c>
      <c r="J3">
        <f>Feuil8!V89</f>
        <v>0</v>
      </c>
    </row>
    <row r="4" spans="1:10" ht="14.4" x14ac:dyDescent="0.3">
      <c r="A4" s="36">
        <f>Feuil8!M90</f>
        <v>400</v>
      </c>
      <c r="B4">
        <f>Feuil8!N90</f>
        <v>7613.6979518588632</v>
      </c>
      <c r="C4">
        <f>Feuil8!O90</f>
        <v>7655.4177953717299</v>
      </c>
      <c r="D4">
        <f>Feuil8!P90</f>
        <v>7653.9111000252888</v>
      </c>
      <c r="E4">
        <f>Feuil8!Q90</f>
        <v>7655.0468721389771</v>
      </c>
      <c r="F4">
        <f>Feuil8!R90</f>
        <v>7690.7443678705022</v>
      </c>
      <c r="G4">
        <f>Feuil8!S90</f>
        <v>7649.7929217298515</v>
      </c>
      <c r="H4">
        <f>Feuil8!T90</f>
        <v>7609.1580109391361</v>
      </c>
      <c r="I4">
        <f>Feuil8!U90</f>
        <v>7630.8689825828187</v>
      </c>
      <c r="J4">
        <f>Feuil8!V90</f>
        <v>7642.7959585818462</v>
      </c>
    </row>
    <row r="5" spans="1:10" ht="14.4" x14ac:dyDescent="0.3">
      <c r="A5" s="36">
        <f>Feuil8!M91</f>
        <v>500</v>
      </c>
      <c r="B5">
        <f>Feuil8!N91</f>
        <v>15293.471256403252</v>
      </c>
      <c r="C5">
        <f>Feuil8!O91</f>
        <v>15317.105221527163</v>
      </c>
      <c r="D5">
        <f>Feuil8!P91</f>
        <v>15308.678469168954</v>
      </c>
      <c r="E5">
        <f>Feuil8!Q91</f>
        <v>15326.986876158044</v>
      </c>
      <c r="F5">
        <f>Feuil8!R91</f>
        <v>15353.676076285075</v>
      </c>
      <c r="G5">
        <f>Feuil8!S91</f>
        <v>15289.958980201744</v>
      </c>
      <c r="H5">
        <f>Feuil8!T91</f>
        <v>15291.573851507157</v>
      </c>
      <c r="I5">
        <f>Feuil8!U91</f>
        <v>15317.232267716434</v>
      </c>
      <c r="J5">
        <f>Feuil8!V91</f>
        <v>15346.678314484656</v>
      </c>
    </row>
    <row r="6" spans="1:10" ht="14.4" x14ac:dyDescent="0.3">
      <c r="A6" s="36">
        <f>Feuil8!M92</f>
        <v>600</v>
      </c>
      <c r="B6">
        <f>Feuil8!N92</f>
        <v>22999.495740926825</v>
      </c>
      <c r="C6">
        <f>Feuil8!O92</f>
        <v>23064.360389221925</v>
      </c>
      <c r="D6">
        <f>Feuil8!P92</f>
        <v>23035.155181710608</v>
      </c>
      <c r="E6">
        <f>Feuil8!Q92</f>
        <v>23026.814007439651</v>
      </c>
      <c r="F6">
        <f>Feuil8!R92</f>
        <v>23075.647197541781</v>
      </c>
      <c r="G6">
        <f>Feuil8!S92</f>
        <v>23025.513275526464</v>
      </c>
      <c r="H6">
        <f>Feuil8!T92</f>
        <v>23019.531577502377</v>
      </c>
      <c r="I6">
        <f>Feuil8!U92</f>
        <v>23010.748491769657</v>
      </c>
      <c r="J6">
        <f>Feuil8!V92</f>
        <v>23033.727735155728</v>
      </c>
    </row>
    <row r="7" spans="1:10" ht="14.4" x14ac:dyDescent="0.3">
      <c r="A7" s="36">
        <f>Feuil8!M93</f>
        <v>700</v>
      </c>
      <c r="B7">
        <f>Feuil8!N93</f>
        <v>30790.207442420069</v>
      </c>
      <c r="C7">
        <f>Feuil8!O93</f>
        <v>30840.312959245406</v>
      </c>
      <c r="D7">
        <f>Feuil8!P93</f>
        <v>30799.479053509887</v>
      </c>
      <c r="E7">
        <f>Feuil8!Q93</f>
        <v>30817.850011424627</v>
      </c>
      <c r="F7">
        <f>Feuil8!R93</f>
        <v>30862.39990660781</v>
      </c>
      <c r="G7">
        <f>Feuil8!S93</f>
        <v>30833.8229581872</v>
      </c>
      <c r="H7">
        <f>Feuil8!T93</f>
        <v>30785.756035117432</v>
      </c>
      <c r="I7">
        <f>Feuil8!U93</f>
        <v>30800.862591343466</v>
      </c>
      <c r="J7">
        <f>Feuil8!V93</f>
        <v>30829.865007700864</v>
      </c>
    </row>
    <row r="8" spans="1:10" ht="14.4" x14ac:dyDescent="0.3">
      <c r="A8" s="36">
        <f>Feuil8!M94</f>
        <v>800</v>
      </c>
      <c r="B8">
        <f>Feuil8!N94</f>
        <v>38607.762384161819</v>
      </c>
      <c r="C8">
        <f>Feuil8!O94</f>
        <v>38607.762384161819</v>
      </c>
      <c r="D8">
        <f>Feuil8!P94</f>
        <v>38607.762384161819</v>
      </c>
      <c r="E8">
        <f>Feuil8!Q94</f>
        <v>38607.762384162284</v>
      </c>
      <c r="F8">
        <f>Feuil8!R94</f>
        <v>38607.762384161819</v>
      </c>
      <c r="G8">
        <f>Feuil8!S94</f>
        <v>38607.762384161819</v>
      </c>
      <c r="H8">
        <f>Feuil8!T94</f>
        <v>38607.762384162284</v>
      </c>
      <c r="I8">
        <f>Feuil8!U94</f>
        <v>38607.762384161819</v>
      </c>
      <c r="J8">
        <f>Feuil8!V94</f>
        <v>38607.762384161819</v>
      </c>
    </row>
    <row r="9" spans="1:10" ht="14.4" x14ac:dyDescent="0.3">
      <c r="A9" s="36">
        <f>Feuil8!M95</f>
        <v>900</v>
      </c>
      <c r="B9">
        <f>Feuil8!N95</f>
        <v>46523.326463137288</v>
      </c>
      <c r="C9">
        <f>Feuil8!O95</f>
        <v>46531.624865955673</v>
      </c>
      <c r="D9">
        <f>Feuil8!P95</f>
        <v>46515.070342560764</v>
      </c>
      <c r="E9">
        <f>Feuil8!Q95</f>
        <v>46524.60044888733</v>
      </c>
      <c r="F9">
        <f>Feuil8!R95</f>
        <v>46582.385157599114</v>
      </c>
      <c r="G9">
        <f>Feuil8!S95</f>
        <v>46540.180768302642</v>
      </c>
      <c r="H9">
        <f>Feuil8!T95</f>
        <v>46493.364863744006</v>
      </c>
      <c r="I9">
        <f>Feuil8!U95</f>
        <v>46779.984779114835</v>
      </c>
      <c r="J9">
        <f>Feuil8!V95</f>
        <v>46508.254855509847</v>
      </c>
    </row>
    <row r="10" spans="1:10" ht="14.4" x14ac:dyDescent="0.3">
      <c r="A10" s="36">
        <f>Feuil8!M96</f>
        <v>1000</v>
      </c>
      <c r="B10">
        <f>Feuil8!N96</f>
        <v>54452.455664345529</v>
      </c>
      <c r="C10">
        <f>Feuil8!O96</f>
        <v>54534.166720380541</v>
      </c>
      <c r="D10">
        <f>Feuil8!P96</f>
        <v>54471.613208642229</v>
      </c>
      <c r="E10">
        <f>Feuil8!Q96</f>
        <v>54467.293577724136</v>
      </c>
      <c r="F10">
        <f>Feuil8!R96</f>
        <v>54728.58435465768</v>
      </c>
      <c r="G10">
        <f>Feuil8!S96</f>
        <v>54490.450257709716</v>
      </c>
      <c r="H10">
        <f>Feuil8!T96</f>
        <v>54447.552928057034</v>
      </c>
      <c r="I10">
        <f>Feuil8!U96</f>
        <v>54457.410980466753</v>
      </c>
      <c r="J10">
        <f>Feuil8!V96</f>
        <v>54451.065387622919</v>
      </c>
    </row>
    <row r="11" spans="1:10" ht="14.4" x14ac:dyDescent="0.3">
      <c r="A11" s="36">
        <f>Feuil8!M97</f>
        <v>1100</v>
      </c>
      <c r="B11">
        <f>Feuil8!N97</f>
        <v>62465.456033526454</v>
      </c>
      <c r="C11">
        <f>Feuil8!O97</f>
        <v>62506.462796486448</v>
      </c>
      <c r="D11">
        <f>Feuil8!P97</f>
        <v>62434.63538829051</v>
      </c>
      <c r="E11">
        <f>Feuil8!Q97</f>
        <v>62494.069585360121</v>
      </c>
      <c r="F11">
        <f>Feuil8!R97</f>
        <v>62513.790612379089</v>
      </c>
      <c r="G11">
        <f>Feuil8!S97</f>
        <v>62482.586525085382</v>
      </c>
      <c r="H11">
        <f>Feuil8!T97</f>
        <v>62504.583374909125</v>
      </c>
      <c r="I11">
        <f>Feuil8!U97</f>
        <v>62480.354059847072</v>
      </c>
      <c r="J11">
        <f>Feuil8!V97</f>
        <v>62482.87337663956</v>
      </c>
    </row>
    <row r="12" spans="1:10" ht="14.4" x14ac:dyDescent="0.3">
      <c r="A12" s="36">
        <f>Feuil8!M98</f>
        <v>1200</v>
      </c>
      <c r="B12">
        <f>Feuil8!N98</f>
        <v>70493.945936521515</v>
      </c>
      <c r="C12">
        <f>Feuil8!O98</f>
        <v>70594.536786537617</v>
      </c>
      <c r="D12">
        <f>Feuil8!P98</f>
        <v>70535.683402627707</v>
      </c>
      <c r="E12">
        <f>Feuil8!Q98</f>
        <v>70583.839186654892</v>
      </c>
      <c r="F12">
        <f>Feuil8!R98</f>
        <v>70623.546677876264</v>
      </c>
      <c r="G12">
        <f>Feuil8!S98</f>
        <v>70631.724653323181</v>
      </c>
      <c r="H12">
        <f>Feuil8!T98</f>
        <v>70557.292996285949</v>
      </c>
      <c r="I12">
        <f>Feuil8!U98</f>
        <v>70560.924825795926</v>
      </c>
      <c r="J12">
        <f>Feuil8!V98</f>
        <v>70521.420506144408</v>
      </c>
    </row>
    <row r="13" spans="1:10" ht="14.4" x14ac:dyDescent="0.3">
      <c r="A13" s="36">
        <f>Feuil8!M99</f>
        <v>1300</v>
      </c>
      <c r="B13">
        <f>Feuil8!N99</f>
        <v>78615.532850626856</v>
      </c>
      <c r="C13">
        <f>Feuil8!O99</f>
        <v>78715.533427934162</v>
      </c>
      <c r="D13">
        <f>Feuil8!P99</f>
        <v>78615.532850626856</v>
      </c>
      <c r="E13">
        <f>Feuil8!Q99</f>
        <v>78715.533427934628</v>
      </c>
      <c r="F13">
        <f>Feuil8!R99</f>
        <v>78715.533427934162</v>
      </c>
      <c r="G13">
        <f>Feuil8!S99</f>
        <v>78715.533427934162</v>
      </c>
      <c r="H13">
        <f>Feuil8!T99</f>
        <v>78715.533427934162</v>
      </c>
      <c r="I13">
        <f>Feuil8!U99</f>
        <v>78615.532850626856</v>
      </c>
      <c r="J13">
        <f>Feuil8!V99</f>
        <v>78715.533427934162</v>
      </c>
    </row>
    <row r="14" spans="1:10" ht="14.4" x14ac:dyDescent="0.3">
      <c r="A14" s="36">
        <f>Feuil8!M100</f>
        <v>1400</v>
      </c>
      <c r="B14">
        <f>Feuil8!N100</f>
        <v>86914.18879928859</v>
      </c>
      <c r="C14">
        <f>Feuil8!O100</f>
        <v>86890.517905207351</v>
      </c>
      <c r="D14">
        <f>Feuil8!P100</f>
        <v>86914.661900954787</v>
      </c>
      <c r="E14">
        <f>Feuil8!Q100</f>
        <v>86940.095339526888</v>
      </c>
      <c r="F14">
        <f>Feuil8!R100</f>
        <v>86949.887128852773</v>
      </c>
      <c r="G14">
        <f>Feuil8!S100</f>
        <v>86899.486643662211</v>
      </c>
      <c r="H14" s="11">
        <f>Feuil8!T100</f>
        <v>84672.674750740174</v>
      </c>
      <c r="I14">
        <f>Feuil8!U100</f>
        <v>87009.719780280255</v>
      </c>
      <c r="J14">
        <f>Feuil8!V100</f>
        <v>86983.701440182514</v>
      </c>
    </row>
    <row r="15" spans="1:10" ht="14.4" x14ac:dyDescent="0.3">
      <c r="A15" s="36">
        <f>Feuil8!M101</f>
        <v>1500</v>
      </c>
      <c r="B15">
        <f>Feuil8!N101</f>
        <v>95251.433920192532</v>
      </c>
      <c r="C15">
        <f>Feuil8!O101</f>
        <v>95217.668269046117</v>
      </c>
      <c r="D15">
        <f>Feuil8!P101</f>
        <v>95162.575639246032</v>
      </c>
      <c r="E15">
        <f>Feuil8!Q101</f>
        <v>95272.977292792406</v>
      </c>
      <c r="F15">
        <f>Feuil8!R101</f>
        <v>95275.942370334174</v>
      </c>
      <c r="G15">
        <f>Feuil8!S101</f>
        <v>95364.755225095432</v>
      </c>
      <c r="H15">
        <f>Feuil8!T101</f>
        <v>94043.087944139726</v>
      </c>
      <c r="I15">
        <f>Feuil8!U101</f>
        <v>95296.987673975062</v>
      </c>
      <c r="J15">
        <f>Feuil8!V101</f>
        <v>95209.423072402831</v>
      </c>
    </row>
    <row r="16" spans="1:10" ht="14.4" x14ac:dyDescent="0.3">
      <c r="A16" s="36">
        <f>Feuil8!M102</f>
        <v>1600</v>
      </c>
      <c r="B16">
        <f>Feuil8!N102</f>
        <v>103641.96665575355</v>
      </c>
      <c r="C16">
        <f>Feuil8!O102</f>
        <v>103617.04955477035</v>
      </c>
      <c r="D16">
        <f>Feuil8!P102</f>
        <v>103596.08470996236</v>
      </c>
      <c r="E16">
        <f>Feuil8!Q102</f>
        <v>103716.98529578559</v>
      </c>
      <c r="F16">
        <f>Feuil8!R102</f>
        <v>103738.85422535567</v>
      </c>
      <c r="G16">
        <f>Feuil8!S102</f>
        <v>103689.01092456467</v>
      </c>
      <c r="H16">
        <f>Feuil8!T102</f>
        <v>102778.28012888692</v>
      </c>
      <c r="I16">
        <f>Feuil8!U102</f>
        <v>103809.62559018238</v>
      </c>
      <c r="J16">
        <f>Feuil8!V102</f>
        <v>103786.62509166403</v>
      </c>
    </row>
    <row r="17" spans="1:10" ht="14.4" x14ac:dyDescent="0.3">
      <c r="A17" s="36">
        <f>Feuil8!M103</f>
        <v>1700</v>
      </c>
      <c r="B17">
        <f>Feuil8!N103</f>
        <v>112032.54365812195</v>
      </c>
      <c r="C17">
        <f>Feuil8!O103</f>
        <v>112179.02764106914</v>
      </c>
      <c r="D17">
        <f>Feuil8!P103</f>
        <v>112175.69445869559</v>
      </c>
      <c r="E17">
        <f>Feuil8!Q103</f>
        <v>112063.33301984379</v>
      </c>
      <c r="F17">
        <f>Feuil8!R103</f>
        <v>112207.01650883816</v>
      </c>
      <c r="G17">
        <f>Feuil8!S103</f>
        <v>112192.71175698983</v>
      </c>
      <c r="H17">
        <f>Feuil8!T103</f>
        <v>112302.15480076289</v>
      </c>
      <c r="I17">
        <f>Feuil8!U103</f>
        <v>112221.14271778939</v>
      </c>
      <c r="J17">
        <f>Feuil8!V103</f>
        <v>112191.28278854024</v>
      </c>
    </row>
    <row r="18" spans="1:10" ht="14.4" x14ac:dyDescent="0.3">
      <c r="A18" s="36">
        <f>Feuil8!M104</f>
        <v>1800</v>
      </c>
      <c r="B18">
        <f>Feuil8!N104</f>
        <v>120623.31486323848</v>
      </c>
      <c r="C18">
        <f>Feuil8!O104</f>
        <v>120723.31544054579</v>
      </c>
      <c r="D18">
        <f>Feuil8!P104</f>
        <v>120723.31544054579</v>
      </c>
      <c r="E18">
        <f>Feuil8!Q104</f>
        <v>120748.31558487285</v>
      </c>
      <c r="F18">
        <f>Feuil8!R104</f>
        <v>120898.31645083381</v>
      </c>
      <c r="G18">
        <f>Feuil8!S104</f>
        <v>120873.31630650675</v>
      </c>
      <c r="H18">
        <f>Feuil8!T104</f>
        <v>120823.31601785356</v>
      </c>
      <c r="I18">
        <f>Feuil8!U104</f>
        <v>120923.3165951604</v>
      </c>
      <c r="J18">
        <f>Feuil8!V104</f>
        <v>120923.31659516087</v>
      </c>
    </row>
    <row r="19" spans="1:10" ht="14.4" x14ac:dyDescent="0.3">
      <c r="A19" s="36">
        <f>Feuil8!M105</f>
        <v>2000</v>
      </c>
      <c r="B19">
        <f>Feuil8!N105</f>
        <v>138206.4321712805</v>
      </c>
      <c r="C19">
        <f>Feuil8!O105</f>
        <v>138306.4327485878</v>
      </c>
      <c r="D19">
        <f>Feuil8!P105</f>
        <v>138306.4327485878</v>
      </c>
      <c r="E19">
        <f>Feuil8!Q105</f>
        <v>138431.43347022217</v>
      </c>
      <c r="F19">
        <f>Feuil8!R105</f>
        <v>138556.43419185653</v>
      </c>
      <c r="G19">
        <f>Feuil8!S105</f>
        <v>138556.43419185607</v>
      </c>
      <c r="H19">
        <f>Feuil8!T105</f>
        <v>138781.43549079821</v>
      </c>
      <c r="I19">
        <f>Feuil8!U105</f>
        <v>138956.43650108576</v>
      </c>
      <c r="J19">
        <f>Feuil8!V105</f>
        <v>138606.43448051019</v>
      </c>
    </row>
    <row r="20" spans="1:10" ht="14.4" x14ac:dyDescent="0.3">
      <c r="A20" s="36">
        <f>Feuil8!M106</f>
        <v>2150</v>
      </c>
      <c r="B20">
        <f>Feuil8!N106</f>
        <v>152118.77433779091</v>
      </c>
      <c r="C20">
        <f>Feuil8!O106</f>
        <v>151918.77318317583</v>
      </c>
      <c r="D20">
        <f>Feuil8!P106</f>
        <v>151968.77347182948</v>
      </c>
      <c r="E20">
        <f>Feuil8!Q106</f>
        <v>152018.7737604836</v>
      </c>
      <c r="F20">
        <f>Feuil8!R106</f>
        <v>152218.77491509821</v>
      </c>
      <c r="G20">
        <f>Feuil8!S106</f>
        <v>152818.77837894205</v>
      </c>
      <c r="H20">
        <f>Feuil8!T106</f>
        <v>153118.78011086443</v>
      </c>
      <c r="I20">
        <f>Feuil8!U106</f>
        <v>152918.77895624936</v>
      </c>
      <c r="J20">
        <f>Feuil8!V106</f>
        <v>152518.77664702013</v>
      </c>
    </row>
    <row r="21" spans="1:10" ht="14.4" x14ac:dyDescent="0.3">
      <c r="A21" s="36">
        <f>Feuil8!M107</f>
        <v>2300</v>
      </c>
      <c r="B21">
        <f>Feuil8!N107</f>
        <v>166231.117658915</v>
      </c>
      <c r="C21">
        <f>Feuil8!O107</f>
        <v>166431.11881352961</v>
      </c>
      <c r="D21">
        <f>Feuil8!P107</f>
        <v>167356.12415362243</v>
      </c>
      <c r="E21">
        <f>Feuil8!Q107</f>
        <v>167106.12271035463</v>
      </c>
      <c r="F21">
        <f>Feuil8!R107</f>
        <v>167031.12227737391</v>
      </c>
      <c r="G21">
        <f>Feuil8!S107</f>
        <v>168181.1289164084</v>
      </c>
      <c r="H21">
        <f>Feuil8!T107</f>
        <v>168931.13324621366</v>
      </c>
      <c r="I21">
        <f>Feuil8!U107</f>
        <v>169556.13685438409</v>
      </c>
      <c r="J21">
        <f>Feuil8!V107</f>
        <v>170706.14349341905</v>
      </c>
    </row>
    <row r="22" spans="1:10" ht="14.4" x14ac:dyDescent="0.3">
      <c r="A22" s="36">
        <f>Feuil8!M108</f>
        <v>2450</v>
      </c>
      <c r="B22">
        <f>Feuil8!N108</f>
        <v>181718.46891801571</v>
      </c>
      <c r="C22">
        <f>Feuil8!O108</f>
        <v>182818.47526839655</v>
      </c>
      <c r="D22">
        <f>Feuil8!P108</f>
        <v>183293.47801060649</v>
      </c>
      <c r="E22">
        <f>Feuil8!Q108</f>
        <v>184793.48667021701</v>
      </c>
      <c r="F22">
        <f>Feuil8!R108</f>
        <v>185318.48970108014</v>
      </c>
      <c r="G22">
        <f>Feuil8!S108</f>
        <v>188168.50615433976</v>
      </c>
      <c r="H22">
        <f>Feuil8!T108</f>
        <v>190343.51871077484</v>
      </c>
      <c r="I22">
        <f>Feuil8!U108</f>
        <v>191768.52693740418</v>
      </c>
      <c r="J22">
        <f>Feuil8!V108</f>
        <v>192818.53299913136</v>
      </c>
    </row>
    <row r="23" spans="1:10" ht="14.4" x14ac:dyDescent="0.3">
      <c r="A23" s="36">
        <f>Feuil8!M109</f>
        <v>2600</v>
      </c>
      <c r="B23">
        <f>Feuil8!N109</f>
        <v>202080.84832084924</v>
      </c>
      <c r="C23">
        <f>Feuil8!O109</f>
        <v>203905.85885670828</v>
      </c>
      <c r="D23">
        <f>Feuil8!P109</f>
        <v>205555.8683822793</v>
      </c>
      <c r="E23">
        <f>Feuil8!Q109</f>
        <v>206880.87603160227</v>
      </c>
      <c r="F23">
        <f>Feuil8!R109</f>
        <v>207405.87906246539</v>
      </c>
      <c r="G23">
        <f>Feuil8!S109</f>
        <v>208530.88555717329</v>
      </c>
      <c r="H23">
        <f>Feuil8!T109</f>
        <v>209330.8901756322</v>
      </c>
      <c r="I23">
        <f>Feuil8!U109</f>
        <v>209805.89291784167</v>
      </c>
      <c r="J23">
        <f>Feuil8!V109</f>
        <v>210705.89811360789</v>
      </c>
    </row>
    <row r="24" spans="1:10" ht="14.4" x14ac:dyDescent="0.3">
      <c r="A24" s="36">
        <f>Feuil8!M110</f>
        <v>2800</v>
      </c>
      <c r="B24">
        <f>Feuil8!N110</f>
        <v>229289.02119472343</v>
      </c>
      <c r="C24">
        <f>Feuil8!O110</f>
        <v>230339.02725645062</v>
      </c>
      <c r="D24">
        <f>Feuil8!P110</f>
        <v>231564.03432846535</v>
      </c>
      <c r="E24">
        <f>Feuil8!Q110</f>
        <v>231264.0325965439</v>
      </c>
      <c r="F24">
        <f>Feuil8!R110</f>
        <v>231539.03418413876</v>
      </c>
      <c r="G24">
        <f>Feuil8!S110</f>
        <v>231964.03663769504</v>
      </c>
      <c r="H24">
        <f>Feuil8!T110</f>
        <v>231714.03519442677</v>
      </c>
      <c r="I24">
        <f>Feuil8!U110</f>
        <v>231939.03649336798</v>
      </c>
      <c r="J24">
        <f>Feuil8!V110</f>
        <v>232164.03779230965</v>
      </c>
    </row>
    <row r="25" spans="1:10" ht="14.4" x14ac:dyDescent="0.3">
      <c r="A25" s="36">
        <f>Feuil8!M111</f>
        <v>2950</v>
      </c>
      <c r="B25">
        <f>Feuil8!N111</f>
        <v>247701.38934006402</v>
      </c>
      <c r="C25">
        <f>Feuil8!O111</f>
        <v>247876.39035035204</v>
      </c>
      <c r="D25">
        <f>Feuil8!P111</f>
        <v>247876.39035035204</v>
      </c>
      <c r="E25">
        <f>Feuil8!Q111</f>
        <v>247626.38890708378</v>
      </c>
      <c r="F25">
        <f>Feuil8!R111</f>
        <v>247901.3904946791</v>
      </c>
      <c r="G25">
        <f>Feuil8!S111</f>
        <v>247976.39092765935</v>
      </c>
      <c r="H25">
        <f>Feuil8!T111</f>
        <v>247826.39006169839</v>
      </c>
      <c r="I25">
        <f>Feuil8!U111</f>
        <v>247751.38962871768</v>
      </c>
      <c r="J25">
        <f>Feuil8!V111</f>
        <v>248001.39107198641</v>
      </c>
    </row>
    <row r="26" spans="1:10" ht="14.4" x14ac:dyDescent="0.3">
      <c r="A26" s="36">
        <f>Feuil8!M112</f>
        <v>3100</v>
      </c>
      <c r="B26">
        <f>Feuil8!N112</f>
        <v>264513.74824848678</v>
      </c>
      <c r="C26">
        <f>Feuil8!O112</f>
        <v>264788.7498360821</v>
      </c>
      <c r="D26">
        <f>Feuil8!P112</f>
        <v>264138.74608358415</v>
      </c>
      <c r="E26">
        <f>Feuil8!Q112</f>
        <v>264413.74767117947</v>
      </c>
      <c r="F26">
        <f>Feuil8!R112</f>
        <v>263913.74478464294</v>
      </c>
      <c r="G26">
        <f>Feuil8!S112</f>
        <v>264013.74536194978</v>
      </c>
      <c r="H26">
        <f>Feuil8!T112</f>
        <v>263863.74449598929</v>
      </c>
      <c r="I26">
        <f>Feuil8!U112</f>
        <v>263613.74305272056</v>
      </c>
      <c r="J26">
        <f>Feuil8!V112</f>
        <v>263588.74290839396</v>
      </c>
    </row>
    <row r="27" spans="1:10" ht="14.4" x14ac:dyDescent="0.3">
      <c r="A27" s="36">
        <f>Feuil8!M113</f>
        <v>3300</v>
      </c>
      <c r="B27">
        <f>Feuil8!N113</f>
        <v>286746.89240132039</v>
      </c>
      <c r="C27">
        <f>Feuil8!O113</f>
        <v>286671.89196833968</v>
      </c>
      <c r="D27">
        <f>Feuil8!P113</f>
        <v>287646.89759708662</v>
      </c>
      <c r="E27">
        <f>Feuil8!Q113</f>
        <v>286171.88908180315</v>
      </c>
      <c r="F27">
        <f>Feuil8!R113</f>
        <v>286071.88850449584</v>
      </c>
      <c r="G27">
        <f>Feuil8!S113</f>
        <v>285796.88691690052</v>
      </c>
      <c r="H27">
        <f>Feuil8!T113</f>
        <v>285871.88734988123</v>
      </c>
      <c r="I27">
        <f>Feuil8!U113</f>
        <v>286396.89038074482</v>
      </c>
      <c r="J27">
        <f>Feuil8!V113</f>
        <v>285246.88374171034</v>
      </c>
    </row>
    <row r="33" spans="1:28" x14ac:dyDescent="0.3">
      <c r="E33" s="37" t="s">
        <v>112</v>
      </c>
      <c r="S33" s="3" t="s">
        <v>97</v>
      </c>
    </row>
    <row r="34" spans="1:28" x14ac:dyDescent="0.3">
      <c r="A34" s="3" t="s">
        <v>2</v>
      </c>
      <c r="B34" s="7" t="s">
        <v>1</v>
      </c>
      <c r="C34" s="7" t="s">
        <v>6</v>
      </c>
      <c r="D34" s="7" t="s">
        <v>7</v>
      </c>
      <c r="E34" s="7" t="s">
        <v>8</v>
      </c>
      <c r="F34" s="7" t="s">
        <v>9</v>
      </c>
      <c r="G34" s="7" t="s">
        <v>10</v>
      </c>
      <c r="H34" s="7" t="s">
        <v>11</v>
      </c>
      <c r="I34" s="7" t="s">
        <v>12</v>
      </c>
      <c r="J34" s="7" t="s">
        <v>13</v>
      </c>
      <c r="N34" s="37" t="s">
        <v>113</v>
      </c>
      <c r="O34" s="36" t="s">
        <v>2</v>
      </c>
      <c r="P34" s="7" t="s">
        <v>1</v>
      </c>
      <c r="Q34" s="7" t="s">
        <v>6</v>
      </c>
      <c r="R34" s="7" t="s">
        <v>7</v>
      </c>
      <c r="S34" s="7" t="s">
        <v>8</v>
      </c>
      <c r="T34" s="7" t="s">
        <v>9</v>
      </c>
      <c r="U34" s="7" t="s">
        <v>10</v>
      </c>
      <c r="V34" s="7" t="s">
        <v>11</v>
      </c>
      <c r="W34" s="7" t="s">
        <v>12</v>
      </c>
      <c r="X34" s="7" t="s">
        <v>13</v>
      </c>
      <c r="Y34" s="8" t="s">
        <v>22</v>
      </c>
      <c r="AA34" s="7" t="s">
        <v>114</v>
      </c>
    </row>
    <row r="35" spans="1:28" x14ac:dyDescent="0.3">
      <c r="A35" s="36">
        <v>300</v>
      </c>
      <c r="B35">
        <f>B4-B3</f>
        <v>7613.6979518588632</v>
      </c>
      <c r="C35">
        <f>C4-C3</f>
        <v>7655.4177953717299</v>
      </c>
      <c r="D35">
        <f t="shared" ref="D35:J35" si="0">D4-D3</f>
        <v>7653.9111000252888</v>
      </c>
      <c r="E35">
        <f t="shared" si="0"/>
        <v>7655.0468721389771</v>
      </c>
      <c r="F35">
        <f t="shared" si="0"/>
        <v>7690.7443678705022</v>
      </c>
      <c r="G35">
        <f t="shared" si="0"/>
        <v>7649.7929217298515</v>
      </c>
      <c r="H35">
        <f t="shared" si="0"/>
        <v>7609.1580109391361</v>
      </c>
      <c r="I35">
        <f t="shared" si="0"/>
        <v>7630.8689825828187</v>
      </c>
      <c r="J35">
        <f t="shared" si="0"/>
        <v>7642.7959585818462</v>
      </c>
      <c r="N35" s="35">
        <f>A36-A35</f>
        <v>100</v>
      </c>
      <c r="O35" s="36">
        <v>300</v>
      </c>
      <c r="P35">
        <f>B35/$N35</f>
        <v>76.136979518588632</v>
      </c>
      <c r="Q35">
        <f t="shared" ref="Q35:X35" si="1">C35/$N35</f>
        <v>76.5541779537173</v>
      </c>
      <c r="R35">
        <f t="shared" si="1"/>
        <v>76.539111000252888</v>
      </c>
      <c r="S35">
        <f t="shared" si="1"/>
        <v>76.550468721389777</v>
      </c>
      <c r="T35">
        <f t="shared" si="1"/>
        <v>76.907443678705022</v>
      </c>
      <c r="U35">
        <f t="shared" si="1"/>
        <v>76.49792921729852</v>
      </c>
      <c r="V35">
        <f t="shared" si="1"/>
        <v>76.091580109391359</v>
      </c>
      <c r="W35">
        <f t="shared" si="1"/>
        <v>76.308689825828182</v>
      </c>
      <c r="X35">
        <f t="shared" si="1"/>
        <v>76.427959585818456</v>
      </c>
      <c r="Y35" s="1">
        <f>((81.613*POWER(548.68,2)*EXP(548.68/O35))/((POWER(O35,2))*POWER((EXP(548.68/O35)-1), 2)))+(2*0.002285*O35)+((23600000*18531.7*EXP(-18531.7/O35))/((POWER(O35,2))))</f>
        <v>63.58752432148794</v>
      </c>
      <c r="Z35">
        <v>300</v>
      </c>
      <c r="AA35" s="38">
        <v>64.391959200000002</v>
      </c>
    </row>
    <row r="36" spans="1:28" x14ac:dyDescent="0.3">
      <c r="A36" s="36">
        <v>400</v>
      </c>
      <c r="B36">
        <f t="shared" ref="B36:J58" si="2">B5-B4</f>
        <v>7679.7733045443892</v>
      </c>
      <c r="C36">
        <f t="shared" si="2"/>
        <v>7661.6874261554331</v>
      </c>
      <c r="D36">
        <f t="shared" si="2"/>
        <v>7654.7673691436648</v>
      </c>
      <c r="E36">
        <f t="shared" si="2"/>
        <v>7671.9400040190667</v>
      </c>
      <c r="F36">
        <f t="shared" si="2"/>
        <v>7662.9317084145732</v>
      </c>
      <c r="G36">
        <f t="shared" si="2"/>
        <v>7640.166058471892</v>
      </c>
      <c r="H36">
        <f t="shared" si="2"/>
        <v>7682.4158405680209</v>
      </c>
      <c r="I36">
        <f t="shared" si="2"/>
        <v>7686.3632851336151</v>
      </c>
      <c r="J36">
        <f t="shared" si="2"/>
        <v>7703.8823559028096</v>
      </c>
      <c r="N36" s="35">
        <f t="shared" ref="N36:N58" si="3">A37-A36</f>
        <v>100</v>
      </c>
      <c r="O36" s="36">
        <v>400</v>
      </c>
      <c r="P36">
        <f t="shared" ref="P36:P58" si="4">B36/$N36</f>
        <v>76.797733045443891</v>
      </c>
      <c r="Q36">
        <f t="shared" ref="Q36:Q58" si="5">C36/$N36</f>
        <v>76.616874261554329</v>
      </c>
      <c r="R36">
        <f t="shared" ref="R36:R58" si="6">D36/$N36</f>
        <v>76.547673691436643</v>
      </c>
      <c r="S36">
        <f t="shared" ref="S36:S58" si="7">E36/$N36</f>
        <v>76.719400040190664</v>
      </c>
      <c r="T36">
        <f t="shared" ref="T36:T58" si="8">F36/$N36</f>
        <v>76.629317084145725</v>
      </c>
      <c r="U36">
        <f t="shared" ref="U36:U58" si="9">G36/$N36</f>
        <v>76.401660584718925</v>
      </c>
      <c r="V36">
        <f t="shared" ref="V36:V58" si="10">H36/$N36</f>
        <v>76.824158405680208</v>
      </c>
      <c r="W36">
        <f t="shared" ref="W36:W57" si="11">I36/$N36</f>
        <v>76.863632851336149</v>
      </c>
      <c r="X36">
        <f t="shared" ref="X36:X58" si="12">J36/$N36</f>
        <v>77.038823559028103</v>
      </c>
      <c r="Y36" s="1">
        <f t="shared" ref="Y36:Y56" si="13">((81.613*POWER(548.68,2)*EXP(548.68/O36))/((POWER(O36,2))*POWER((EXP(548.68/O36)-1), 2)))+(2*0.002285*O36)+((23600000*18531.7*EXP(-18531.7/O36))/((POWER(O36,2))))</f>
        <v>71.763921338621373</v>
      </c>
      <c r="Z36">
        <f>Z35+100</f>
        <v>400</v>
      </c>
      <c r="AA36" s="38">
        <v>72.525797900000001</v>
      </c>
    </row>
    <row r="37" spans="1:28" x14ac:dyDescent="0.3">
      <c r="A37" s="36">
        <v>500</v>
      </c>
      <c r="B37">
        <f t="shared" si="2"/>
        <v>7706.024484523572</v>
      </c>
      <c r="C37">
        <f t="shared" si="2"/>
        <v>7747.2551676947623</v>
      </c>
      <c r="D37">
        <f t="shared" si="2"/>
        <v>7726.4767125416547</v>
      </c>
      <c r="E37">
        <f t="shared" si="2"/>
        <v>7699.8271312816069</v>
      </c>
      <c r="F37">
        <f t="shared" si="2"/>
        <v>7721.9711212567054</v>
      </c>
      <c r="G37">
        <f t="shared" si="2"/>
        <v>7735.5542953247204</v>
      </c>
      <c r="H37">
        <f t="shared" si="2"/>
        <v>7727.9577259952202</v>
      </c>
      <c r="I37">
        <f t="shared" si="2"/>
        <v>7693.5162240532227</v>
      </c>
      <c r="J37">
        <f t="shared" si="2"/>
        <v>7687.0494206710719</v>
      </c>
      <c r="N37" s="35">
        <f t="shared" si="3"/>
        <v>100</v>
      </c>
      <c r="O37" s="36">
        <v>500</v>
      </c>
      <c r="P37">
        <f t="shared" si="4"/>
        <v>77.060244845235715</v>
      </c>
      <c r="Q37">
        <f t="shared" si="5"/>
        <v>77.472551676947617</v>
      </c>
      <c r="R37">
        <f t="shared" si="6"/>
        <v>77.26476712541654</v>
      </c>
      <c r="S37">
        <f t="shared" si="7"/>
        <v>76.998271312816073</v>
      </c>
      <c r="T37">
        <f t="shared" si="8"/>
        <v>77.219711212567049</v>
      </c>
      <c r="U37">
        <f t="shared" si="9"/>
        <v>77.355542953247209</v>
      </c>
      <c r="V37">
        <f t="shared" si="10"/>
        <v>77.279577259952205</v>
      </c>
      <c r="W37">
        <f t="shared" si="11"/>
        <v>76.935162240532222</v>
      </c>
      <c r="X37">
        <f t="shared" si="12"/>
        <v>76.870494206710717</v>
      </c>
      <c r="Y37" s="1">
        <f t="shared" si="13"/>
        <v>76.178645425085406</v>
      </c>
      <c r="Z37">
        <f t="shared" ref="Z37:Z52" si="14">Z36+100</f>
        <v>500</v>
      </c>
      <c r="AA37" s="38">
        <v>76.885743199999993</v>
      </c>
    </row>
    <row r="38" spans="1:28" x14ac:dyDescent="0.3">
      <c r="A38" s="36">
        <v>600</v>
      </c>
      <c r="B38">
        <f t="shared" si="2"/>
        <v>7790.7117014932446</v>
      </c>
      <c r="C38">
        <f t="shared" si="2"/>
        <v>7775.9525700234808</v>
      </c>
      <c r="D38">
        <f t="shared" si="2"/>
        <v>7764.323871799279</v>
      </c>
      <c r="E38">
        <f t="shared" si="2"/>
        <v>7791.0360039849766</v>
      </c>
      <c r="F38">
        <f t="shared" si="2"/>
        <v>7786.7527090660296</v>
      </c>
      <c r="G38">
        <f t="shared" si="2"/>
        <v>7808.3096826607361</v>
      </c>
      <c r="H38">
        <f t="shared" si="2"/>
        <v>7766.2244576150551</v>
      </c>
      <c r="I38">
        <f t="shared" si="2"/>
        <v>7790.1140995738097</v>
      </c>
      <c r="J38">
        <f t="shared" si="2"/>
        <v>7796.1372725451365</v>
      </c>
      <c r="N38" s="35">
        <f t="shared" si="3"/>
        <v>100</v>
      </c>
      <c r="O38" s="36">
        <v>600</v>
      </c>
      <c r="P38">
        <f t="shared" si="4"/>
        <v>77.907117014932453</v>
      </c>
      <c r="Q38">
        <f t="shared" si="5"/>
        <v>77.759525700234803</v>
      </c>
      <c r="R38">
        <f t="shared" si="6"/>
        <v>77.643238717992787</v>
      </c>
      <c r="S38">
        <f t="shared" si="7"/>
        <v>77.910360039849763</v>
      </c>
      <c r="T38">
        <f t="shared" si="8"/>
        <v>77.867527090660303</v>
      </c>
      <c r="U38">
        <f t="shared" si="9"/>
        <v>78.08309682660736</v>
      </c>
      <c r="V38">
        <f t="shared" si="10"/>
        <v>77.662244576150556</v>
      </c>
      <c r="W38">
        <f t="shared" si="11"/>
        <v>77.901140995738103</v>
      </c>
      <c r="X38">
        <f t="shared" si="12"/>
        <v>77.961372725451369</v>
      </c>
      <c r="Y38" s="1">
        <f t="shared" si="13"/>
        <v>78.897736674345992</v>
      </c>
      <c r="Z38">
        <f t="shared" si="14"/>
        <v>600</v>
      </c>
      <c r="AA38" s="38">
        <v>79.547604800000002</v>
      </c>
    </row>
    <row r="39" spans="1:28" x14ac:dyDescent="0.3">
      <c r="A39" s="36">
        <v>700</v>
      </c>
      <c r="B39">
        <f t="shared" si="2"/>
        <v>7817.5549417417496</v>
      </c>
      <c r="C39">
        <f t="shared" si="2"/>
        <v>7767.4494249164127</v>
      </c>
      <c r="D39">
        <f t="shared" si="2"/>
        <v>7808.2833306519315</v>
      </c>
      <c r="E39">
        <f t="shared" si="2"/>
        <v>7789.9123727376573</v>
      </c>
      <c r="F39">
        <f t="shared" si="2"/>
        <v>7745.3624775540084</v>
      </c>
      <c r="G39">
        <f t="shared" si="2"/>
        <v>7773.9394259746186</v>
      </c>
      <c r="H39">
        <f t="shared" si="2"/>
        <v>7822.006349044852</v>
      </c>
      <c r="I39">
        <f t="shared" si="2"/>
        <v>7806.8997928183526</v>
      </c>
      <c r="J39">
        <f t="shared" si="2"/>
        <v>7777.8973764609545</v>
      </c>
      <c r="N39" s="35">
        <f t="shared" si="3"/>
        <v>100</v>
      </c>
      <c r="O39" s="36">
        <v>700</v>
      </c>
      <c r="P39">
        <f t="shared" si="4"/>
        <v>78.1755494174175</v>
      </c>
      <c r="Q39">
        <f t="shared" si="5"/>
        <v>77.674494249164127</v>
      </c>
      <c r="R39">
        <f t="shared" si="6"/>
        <v>78.082833306519319</v>
      </c>
      <c r="S39">
        <f t="shared" si="7"/>
        <v>77.899123727376576</v>
      </c>
      <c r="T39">
        <f t="shared" si="8"/>
        <v>77.453624775540078</v>
      </c>
      <c r="U39">
        <f t="shared" si="9"/>
        <v>77.739394259746192</v>
      </c>
      <c r="V39">
        <f t="shared" si="10"/>
        <v>78.220063490448524</v>
      </c>
      <c r="W39">
        <f t="shared" si="11"/>
        <v>78.068997928183521</v>
      </c>
      <c r="X39">
        <f t="shared" si="12"/>
        <v>77.778973764609546</v>
      </c>
      <c r="Y39" s="1">
        <f t="shared" si="13"/>
        <v>80.758801390558517</v>
      </c>
      <c r="Z39">
        <f t="shared" si="14"/>
        <v>700</v>
      </c>
      <c r="AA39" s="38">
        <v>81.350990199999998</v>
      </c>
    </row>
    <row r="40" spans="1:28" x14ac:dyDescent="0.3">
      <c r="A40" s="36">
        <v>800</v>
      </c>
      <c r="B40">
        <f t="shared" si="2"/>
        <v>7915.5640789754689</v>
      </c>
      <c r="C40">
        <f t="shared" si="2"/>
        <v>7923.8624817938544</v>
      </c>
      <c r="D40">
        <f t="shared" si="2"/>
        <v>7907.3079583989456</v>
      </c>
      <c r="E40">
        <f t="shared" si="2"/>
        <v>7916.8380647250451</v>
      </c>
      <c r="F40">
        <f t="shared" si="2"/>
        <v>7974.6227734372951</v>
      </c>
      <c r="G40">
        <f t="shared" si="2"/>
        <v>7932.418384140823</v>
      </c>
      <c r="H40">
        <f t="shared" si="2"/>
        <v>7885.6024795817211</v>
      </c>
      <c r="I40">
        <f t="shared" si="2"/>
        <v>8172.2223949530162</v>
      </c>
      <c r="J40">
        <f t="shared" si="2"/>
        <v>7900.4924713480286</v>
      </c>
      <c r="N40" s="35">
        <f t="shared" si="3"/>
        <v>100</v>
      </c>
      <c r="O40" s="36">
        <v>800</v>
      </c>
      <c r="P40">
        <f t="shared" si="4"/>
        <v>79.155640789754685</v>
      </c>
      <c r="Q40">
        <f t="shared" si="5"/>
        <v>79.238624817938543</v>
      </c>
      <c r="R40">
        <f t="shared" si="6"/>
        <v>79.073079583989454</v>
      </c>
      <c r="S40">
        <f t="shared" si="7"/>
        <v>79.168380647250444</v>
      </c>
      <c r="T40">
        <f t="shared" si="8"/>
        <v>79.746227734372951</v>
      </c>
      <c r="U40">
        <f t="shared" si="9"/>
        <v>79.324183841408228</v>
      </c>
      <c r="V40">
        <f t="shared" si="10"/>
        <v>78.856024795817206</v>
      </c>
      <c r="W40">
        <f t="shared" si="11"/>
        <v>81.722223949530161</v>
      </c>
      <c r="X40">
        <f t="shared" si="12"/>
        <v>79.004924713480293</v>
      </c>
      <c r="Y40" s="1">
        <f t="shared" si="13"/>
        <v>82.143757403782772</v>
      </c>
      <c r="Z40">
        <f t="shared" si="14"/>
        <v>800</v>
      </c>
      <c r="AA40" s="38">
        <v>82.678224200000002</v>
      </c>
    </row>
    <row r="41" spans="1:28" x14ac:dyDescent="0.3">
      <c r="A41" s="36">
        <v>900</v>
      </c>
      <c r="B41">
        <f t="shared" si="2"/>
        <v>7929.1292012082413</v>
      </c>
      <c r="C41">
        <f t="shared" si="2"/>
        <v>8002.5418544248678</v>
      </c>
      <c r="D41">
        <f t="shared" si="2"/>
        <v>7956.542866081465</v>
      </c>
      <c r="E41">
        <f t="shared" si="2"/>
        <v>7942.6931288368069</v>
      </c>
      <c r="F41">
        <f t="shared" si="2"/>
        <v>8146.1991970585659</v>
      </c>
      <c r="G41">
        <f t="shared" si="2"/>
        <v>7950.2694894070737</v>
      </c>
      <c r="H41">
        <f t="shared" si="2"/>
        <v>7954.188064313028</v>
      </c>
      <c r="I41">
        <f t="shared" si="2"/>
        <v>7677.4262013519183</v>
      </c>
      <c r="J41">
        <f t="shared" si="2"/>
        <v>7942.8105321130715</v>
      </c>
      <c r="N41" s="35">
        <f t="shared" si="3"/>
        <v>100</v>
      </c>
      <c r="O41" s="36">
        <v>900</v>
      </c>
      <c r="P41">
        <f t="shared" si="4"/>
        <v>79.291292012082408</v>
      </c>
      <c r="Q41">
        <f t="shared" si="5"/>
        <v>80.02541854424868</v>
      </c>
      <c r="R41">
        <f t="shared" si="6"/>
        <v>79.565428660814646</v>
      </c>
      <c r="S41">
        <f t="shared" si="7"/>
        <v>79.426931288368067</v>
      </c>
      <c r="T41">
        <f t="shared" si="8"/>
        <v>81.461991970585657</v>
      </c>
      <c r="U41">
        <f t="shared" si="9"/>
        <v>79.502694894070743</v>
      </c>
      <c r="V41">
        <f t="shared" si="10"/>
        <v>79.541880643130284</v>
      </c>
      <c r="W41">
        <f t="shared" si="11"/>
        <v>76.774262013519177</v>
      </c>
      <c r="X41">
        <f t="shared" si="12"/>
        <v>79.428105321130715</v>
      </c>
      <c r="Y41" s="1">
        <f t="shared" si="13"/>
        <v>83.245172402226856</v>
      </c>
      <c r="Z41">
        <f t="shared" si="14"/>
        <v>900</v>
      </c>
      <c r="AA41" s="38">
        <v>83.721546599999996</v>
      </c>
    </row>
    <row r="42" spans="1:28" x14ac:dyDescent="0.3">
      <c r="A42" s="36">
        <v>1000</v>
      </c>
      <c r="B42">
        <f t="shared" si="2"/>
        <v>8013.0003691809252</v>
      </c>
      <c r="C42">
        <f t="shared" si="2"/>
        <v>7972.2960761059076</v>
      </c>
      <c r="D42">
        <f t="shared" si="2"/>
        <v>7963.0221796482801</v>
      </c>
      <c r="E42">
        <f t="shared" si="2"/>
        <v>8026.7760076359846</v>
      </c>
      <c r="F42">
        <f t="shared" si="2"/>
        <v>7785.2062577214092</v>
      </c>
      <c r="G42">
        <f t="shared" si="2"/>
        <v>7992.1362673756666</v>
      </c>
      <c r="H42">
        <f t="shared" si="2"/>
        <v>8057.0304468520917</v>
      </c>
      <c r="I42">
        <f t="shared" si="2"/>
        <v>8022.9430793803185</v>
      </c>
      <c r="J42">
        <f t="shared" si="2"/>
        <v>8031.8079890166409</v>
      </c>
      <c r="N42" s="35">
        <f t="shared" si="3"/>
        <v>100</v>
      </c>
      <c r="O42" s="36">
        <v>1000</v>
      </c>
      <c r="P42">
        <f t="shared" si="4"/>
        <v>80.13000369180925</v>
      </c>
      <c r="Q42">
        <f t="shared" si="5"/>
        <v>79.72296076105907</v>
      </c>
      <c r="R42">
        <f t="shared" si="6"/>
        <v>79.6302217964828</v>
      </c>
      <c r="S42">
        <f t="shared" si="7"/>
        <v>80.267760076359849</v>
      </c>
      <c r="T42">
        <f t="shared" si="8"/>
        <v>77.852062577214099</v>
      </c>
      <c r="U42">
        <f t="shared" si="9"/>
        <v>79.921362673756661</v>
      </c>
      <c r="V42">
        <f t="shared" si="10"/>
        <v>80.570304468520916</v>
      </c>
      <c r="W42">
        <f t="shared" si="11"/>
        <v>80.229430793803189</v>
      </c>
      <c r="X42">
        <f t="shared" si="12"/>
        <v>80.318079890166416</v>
      </c>
      <c r="Y42" s="1">
        <f t="shared" si="13"/>
        <v>84.169904628225311</v>
      </c>
      <c r="Z42">
        <f t="shared" si="14"/>
        <v>1000</v>
      </c>
      <c r="AA42" s="38">
        <v>84.585706000000002</v>
      </c>
    </row>
    <row r="43" spans="1:28" x14ac:dyDescent="0.3">
      <c r="A43" s="36">
        <v>1100</v>
      </c>
      <c r="B43">
        <f t="shared" si="2"/>
        <v>8028.4899029950611</v>
      </c>
      <c r="C43">
        <f t="shared" si="2"/>
        <v>8088.0739900511689</v>
      </c>
      <c r="D43">
        <f t="shared" si="2"/>
        <v>8101.0480143371969</v>
      </c>
      <c r="E43">
        <f t="shared" si="2"/>
        <v>8089.7696012947708</v>
      </c>
      <c r="F43">
        <f t="shared" si="2"/>
        <v>8109.7560654971749</v>
      </c>
      <c r="G43">
        <f t="shared" si="2"/>
        <v>8149.1381282377988</v>
      </c>
      <c r="H43">
        <f t="shared" si="2"/>
        <v>8052.7096213768236</v>
      </c>
      <c r="I43">
        <f t="shared" si="2"/>
        <v>8080.5707659488544</v>
      </c>
      <c r="J43">
        <f t="shared" si="2"/>
        <v>8038.5471295048483</v>
      </c>
      <c r="N43" s="35">
        <f t="shared" si="3"/>
        <v>100</v>
      </c>
      <c r="O43" s="36">
        <v>1100</v>
      </c>
      <c r="P43">
        <f t="shared" si="4"/>
        <v>80.284899029950608</v>
      </c>
      <c r="Q43">
        <f t="shared" si="5"/>
        <v>80.880739900511685</v>
      </c>
      <c r="R43">
        <f t="shared" si="6"/>
        <v>81.010480143371964</v>
      </c>
      <c r="S43">
        <f t="shared" si="7"/>
        <v>80.897696012947705</v>
      </c>
      <c r="T43">
        <f t="shared" si="8"/>
        <v>81.097560654971744</v>
      </c>
      <c r="U43">
        <f t="shared" si="9"/>
        <v>81.491381282377986</v>
      </c>
      <c r="V43">
        <f t="shared" si="10"/>
        <v>80.527096213768232</v>
      </c>
      <c r="W43">
        <f t="shared" si="11"/>
        <v>80.805707659488547</v>
      </c>
      <c r="X43">
        <f t="shared" si="12"/>
        <v>80.38547129504849</v>
      </c>
      <c r="Y43" s="1">
        <f t="shared" si="13"/>
        <v>84.986162166841183</v>
      </c>
      <c r="Z43">
        <f t="shared" si="14"/>
        <v>1100</v>
      </c>
      <c r="AA43" s="38">
        <v>85.331839500000001</v>
      </c>
    </row>
    <row r="44" spans="1:28" x14ac:dyDescent="0.3">
      <c r="A44" s="36">
        <v>1200</v>
      </c>
      <c r="B44">
        <f t="shared" si="2"/>
        <v>8121.5869141053408</v>
      </c>
      <c r="C44">
        <f t="shared" si="2"/>
        <v>8120.9966413965449</v>
      </c>
      <c r="D44">
        <f t="shared" si="2"/>
        <v>8079.8494479991496</v>
      </c>
      <c r="E44">
        <f t="shared" si="2"/>
        <v>8131.6942412797362</v>
      </c>
      <c r="F44">
        <f t="shared" si="2"/>
        <v>8091.9867500578985</v>
      </c>
      <c r="G44">
        <f t="shared" si="2"/>
        <v>8083.8087746109813</v>
      </c>
      <c r="H44">
        <f t="shared" si="2"/>
        <v>8158.2404316482134</v>
      </c>
      <c r="I44">
        <f t="shared" si="2"/>
        <v>8054.6080248309299</v>
      </c>
      <c r="J44">
        <f t="shared" si="2"/>
        <v>8194.1129217897542</v>
      </c>
      <c r="N44" s="35">
        <f t="shared" si="3"/>
        <v>100</v>
      </c>
      <c r="O44" s="36">
        <v>1200</v>
      </c>
      <c r="P44">
        <f t="shared" si="4"/>
        <v>81.215869141053403</v>
      </c>
      <c r="Q44">
        <f t="shared" si="5"/>
        <v>81.209966413965446</v>
      </c>
      <c r="R44">
        <f t="shared" si="6"/>
        <v>80.79849447999149</v>
      </c>
      <c r="S44">
        <f t="shared" si="7"/>
        <v>81.31694241279736</v>
      </c>
      <c r="T44">
        <f t="shared" si="8"/>
        <v>80.919867500578988</v>
      </c>
      <c r="U44">
        <f t="shared" si="9"/>
        <v>80.838087746109807</v>
      </c>
      <c r="V44">
        <f t="shared" si="10"/>
        <v>81.58240431648214</v>
      </c>
      <c r="W44">
        <f t="shared" si="11"/>
        <v>80.546080248309295</v>
      </c>
      <c r="X44">
        <f t="shared" si="12"/>
        <v>81.94112921789754</v>
      </c>
      <c r="Y44" s="1">
        <f t="shared" si="13"/>
        <v>85.749541251354103</v>
      </c>
      <c r="Z44">
        <f t="shared" si="14"/>
        <v>1200</v>
      </c>
      <c r="AA44" s="38">
        <v>85.998142299999998</v>
      </c>
    </row>
    <row r="45" spans="1:28" x14ac:dyDescent="0.3">
      <c r="A45" s="36">
        <v>1300</v>
      </c>
      <c r="B45">
        <f t="shared" si="2"/>
        <v>8298.6559486617334</v>
      </c>
      <c r="C45">
        <f t="shared" si="2"/>
        <v>8174.9844772731885</v>
      </c>
      <c r="D45">
        <f t="shared" si="2"/>
        <v>8299.1290503279306</v>
      </c>
      <c r="E45">
        <f t="shared" si="2"/>
        <v>8224.56191159226</v>
      </c>
      <c r="F45">
        <f t="shared" si="2"/>
        <v>8234.3537009186111</v>
      </c>
      <c r="G45">
        <f t="shared" si="2"/>
        <v>8183.9532157280482</v>
      </c>
      <c r="H45">
        <f t="shared" si="2"/>
        <v>5957.1413228060119</v>
      </c>
      <c r="I45">
        <f t="shared" si="2"/>
        <v>8394.1869296533987</v>
      </c>
      <c r="J45">
        <f t="shared" si="2"/>
        <v>8268.1680122483522</v>
      </c>
      <c r="N45" s="35">
        <f t="shared" si="3"/>
        <v>100</v>
      </c>
      <c r="O45" s="36">
        <v>1300</v>
      </c>
      <c r="P45">
        <f t="shared" si="4"/>
        <v>82.986559486617338</v>
      </c>
      <c r="Q45">
        <f t="shared" si="5"/>
        <v>81.74984477273189</v>
      </c>
      <c r="R45">
        <f t="shared" si="6"/>
        <v>82.991290503279302</v>
      </c>
      <c r="S45">
        <f t="shared" si="7"/>
        <v>82.245619115922594</v>
      </c>
      <c r="T45">
        <f t="shared" si="8"/>
        <v>82.343537009186107</v>
      </c>
      <c r="U45">
        <f t="shared" si="9"/>
        <v>81.839532157280487</v>
      </c>
      <c r="V45">
        <f t="shared" si="10"/>
        <v>59.571413228060116</v>
      </c>
      <c r="W45">
        <f t="shared" si="11"/>
        <v>83.94186929653398</v>
      </c>
      <c r="X45">
        <f t="shared" si="12"/>
        <v>82.681680122483527</v>
      </c>
      <c r="Y45" s="1">
        <f t="shared" si="13"/>
        <v>86.519924534313361</v>
      </c>
      <c r="Z45">
        <f t="shared" si="14"/>
        <v>1300</v>
      </c>
      <c r="AA45" s="38">
        <v>86.610458800000004</v>
      </c>
    </row>
    <row r="46" spans="1:28" x14ac:dyDescent="0.3">
      <c r="A46" s="36">
        <v>1400</v>
      </c>
      <c r="B46">
        <f t="shared" si="2"/>
        <v>8337.2451209039427</v>
      </c>
      <c r="C46">
        <f t="shared" si="2"/>
        <v>8327.1503638387658</v>
      </c>
      <c r="D46">
        <f t="shared" si="2"/>
        <v>8247.913738291245</v>
      </c>
      <c r="E46">
        <f t="shared" si="2"/>
        <v>8332.881953265518</v>
      </c>
      <c r="F46">
        <f t="shared" si="2"/>
        <v>8326.055241481401</v>
      </c>
      <c r="G46">
        <f t="shared" si="2"/>
        <v>8465.2685814332217</v>
      </c>
      <c r="H46" s="10">
        <f>H15-H14</f>
        <v>9370.4131933995523</v>
      </c>
      <c r="I46">
        <f t="shared" si="2"/>
        <v>8287.2678936948068</v>
      </c>
      <c r="J46">
        <f t="shared" si="2"/>
        <v>8225.7216322203167</v>
      </c>
      <c r="N46" s="35">
        <f t="shared" si="3"/>
        <v>100</v>
      </c>
      <c r="O46" s="36">
        <v>1400</v>
      </c>
      <c r="P46">
        <f t="shared" si="4"/>
        <v>83.372451209039426</v>
      </c>
      <c r="Q46">
        <f t="shared" si="5"/>
        <v>83.271503638387657</v>
      </c>
      <c r="R46">
        <f t="shared" si="6"/>
        <v>82.479137382912455</v>
      </c>
      <c r="S46">
        <f t="shared" si="7"/>
        <v>83.328819532655174</v>
      </c>
      <c r="T46">
        <f t="shared" si="8"/>
        <v>83.260552414814015</v>
      </c>
      <c r="U46">
        <f t="shared" si="9"/>
        <v>84.652685814332216</v>
      </c>
      <c r="V46" s="10">
        <f t="shared" si="10"/>
        <v>93.704131933995527</v>
      </c>
      <c r="W46">
        <f t="shared" si="11"/>
        <v>82.872678936948063</v>
      </c>
      <c r="X46">
        <f t="shared" si="12"/>
        <v>82.257216322203163</v>
      </c>
      <c r="Y46" s="1">
        <f t="shared" si="13"/>
        <v>87.372315398700664</v>
      </c>
      <c r="Z46">
        <f t="shared" si="14"/>
        <v>1400</v>
      </c>
      <c r="AA46" s="38">
        <v>87.188047800000007</v>
      </c>
    </row>
    <row r="47" spans="1:28" x14ac:dyDescent="0.3">
      <c r="A47" s="36">
        <v>1500</v>
      </c>
      <c r="B47">
        <f t="shared" si="2"/>
        <v>8390.5327355610207</v>
      </c>
      <c r="C47">
        <f t="shared" si="2"/>
        <v>8399.3812857242301</v>
      </c>
      <c r="D47">
        <f t="shared" si="2"/>
        <v>8433.5090707163326</v>
      </c>
      <c r="E47">
        <f t="shared" si="2"/>
        <v>8444.0080029931851</v>
      </c>
      <c r="F47">
        <f t="shared" si="2"/>
        <v>8462.9118550214916</v>
      </c>
      <c r="G47">
        <f t="shared" si="2"/>
        <v>8324.2556994692422</v>
      </c>
      <c r="H47">
        <f t="shared" si="2"/>
        <v>8735.1921847471967</v>
      </c>
      <c r="I47">
        <f t="shared" si="2"/>
        <v>8512.6379162073135</v>
      </c>
      <c r="J47">
        <f t="shared" si="2"/>
        <v>8577.2020192611963</v>
      </c>
      <c r="N47" s="35">
        <f t="shared" si="3"/>
        <v>100</v>
      </c>
      <c r="O47" s="36">
        <v>1500</v>
      </c>
      <c r="P47">
        <f t="shared" si="4"/>
        <v>83.905327355610211</v>
      </c>
      <c r="Q47">
        <f t="shared" si="5"/>
        <v>83.993812857242304</v>
      </c>
      <c r="R47">
        <f t="shared" si="6"/>
        <v>84.335090707163332</v>
      </c>
      <c r="S47">
        <f t="shared" si="7"/>
        <v>84.440080029931849</v>
      </c>
      <c r="T47">
        <f t="shared" si="8"/>
        <v>84.629118550214912</v>
      </c>
      <c r="U47">
        <f t="shared" si="9"/>
        <v>83.242556994692421</v>
      </c>
      <c r="V47">
        <f t="shared" si="10"/>
        <v>87.351921847471971</v>
      </c>
      <c r="W47">
        <f t="shared" si="11"/>
        <v>85.126379162073135</v>
      </c>
      <c r="X47">
        <f t="shared" si="12"/>
        <v>85.772020192611961</v>
      </c>
      <c r="Y47" s="1">
        <f t="shared" si="13"/>
        <v>88.401924863022586</v>
      </c>
      <c r="Z47">
        <f t="shared" si="14"/>
        <v>1500</v>
      </c>
      <c r="AA47" s="38">
        <v>87.746770299999994</v>
      </c>
      <c r="AB47">
        <f>W35*0.27</f>
        <v>20.603346252973612</v>
      </c>
    </row>
    <row r="48" spans="1:28" x14ac:dyDescent="0.3">
      <c r="A48" s="36">
        <v>1600</v>
      </c>
      <c r="B48">
        <f t="shared" si="2"/>
        <v>8390.5770023684017</v>
      </c>
      <c r="C48">
        <f t="shared" si="2"/>
        <v>8561.9780862987973</v>
      </c>
      <c r="D48">
        <f t="shared" si="2"/>
        <v>8579.6097487332299</v>
      </c>
      <c r="E48">
        <f t="shared" si="2"/>
        <v>8346.3477240581997</v>
      </c>
      <c r="F48">
        <f t="shared" si="2"/>
        <v>8468.1622834824957</v>
      </c>
      <c r="G48">
        <f t="shared" si="2"/>
        <v>8503.700832425151</v>
      </c>
      <c r="H48">
        <f t="shared" si="2"/>
        <v>9523.8746718759649</v>
      </c>
      <c r="I48">
        <f t="shared" si="2"/>
        <v>8411.5171276070178</v>
      </c>
      <c r="J48">
        <f t="shared" si="2"/>
        <v>8404.6576968762092</v>
      </c>
      <c r="N48" s="35">
        <f t="shared" si="3"/>
        <v>100</v>
      </c>
      <c r="O48" s="36">
        <v>1600</v>
      </c>
      <c r="P48">
        <f t="shared" si="4"/>
        <v>83.905770023684013</v>
      </c>
      <c r="Q48">
        <f t="shared" si="5"/>
        <v>85.619780862987966</v>
      </c>
      <c r="R48">
        <f t="shared" si="6"/>
        <v>85.796097487332304</v>
      </c>
      <c r="S48">
        <f t="shared" si="7"/>
        <v>83.463477240581994</v>
      </c>
      <c r="T48">
        <f t="shared" si="8"/>
        <v>84.681622834824964</v>
      </c>
      <c r="U48">
        <f t="shared" si="9"/>
        <v>85.037008324251516</v>
      </c>
      <c r="V48">
        <f t="shared" si="10"/>
        <v>95.238746718759643</v>
      </c>
      <c r="W48">
        <f t="shared" si="11"/>
        <v>84.115171276070171</v>
      </c>
      <c r="X48">
        <f t="shared" si="12"/>
        <v>84.046576968762096</v>
      </c>
      <c r="Y48" s="1">
        <f t="shared" si="13"/>
        <v>89.723760025938759</v>
      </c>
      <c r="Z48">
        <f t="shared" si="14"/>
        <v>1600</v>
      </c>
      <c r="AA48" s="38">
        <v>88.300760499999996</v>
      </c>
    </row>
    <row r="49" spans="1:27" x14ac:dyDescent="0.3">
      <c r="A49" s="36">
        <v>1700</v>
      </c>
      <c r="B49">
        <f t="shared" si="2"/>
        <v>8590.771205116529</v>
      </c>
      <c r="C49">
        <f t="shared" si="2"/>
        <v>8544.2877994766459</v>
      </c>
      <c r="D49">
        <f t="shared" si="2"/>
        <v>8547.6209818501957</v>
      </c>
      <c r="E49">
        <f t="shared" si="2"/>
        <v>8684.9825650290586</v>
      </c>
      <c r="F49">
        <f t="shared" si="2"/>
        <v>8691.2999419956468</v>
      </c>
      <c r="G49">
        <f t="shared" si="2"/>
        <v>8680.6045495169237</v>
      </c>
      <c r="H49">
        <f t="shared" si="2"/>
        <v>8521.1612170906737</v>
      </c>
      <c r="I49">
        <f t="shared" si="2"/>
        <v>8702.1738773710094</v>
      </c>
      <c r="J49">
        <f t="shared" si="2"/>
        <v>8732.0338066206314</v>
      </c>
      <c r="N49" s="35">
        <f t="shared" si="3"/>
        <v>100</v>
      </c>
      <c r="O49" s="36">
        <v>1700</v>
      </c>
      <c r="P49">
        <f t="shared" si="4"/>
        <v>85.907712051165291</v>
      </c>
      <c r="Q49">
        <f t="shared" si="5"/>
        <v>85.442877994766462</v>
      </c>
      <c r="R49">
        <f t="shared" si="6"/>
        <v>85.476209818501957</v>
      </c>
      <c r="S49">
        <f t="shared" si="7"/>
        <v>86.849825650290583</v>
      </c>
      <c r="T49">
        <f t="shared" si="8"/>
        <v>86.912999419956463</v>
      </c>
      <c r="U49">
        <f t="shared" si="9"/>
        <v>86.806045495169244</v>
      </c>
      <c r="V49">
        <f t="shared" si="10"/>
        <v>85.211612170906733</v>
      </c>
      <c r="W49">
        <f t="shared" si="11"/>
        <v>87.021738773710098</v>
      </c>
      <c r="X49">
        <f t="shared" si="12"/>
        <v>87.320338066206318</v>
      </c>
      <c r="Y49" s="1">
        <f t="shared" si="13"/>
        <v>91.467730502699467</v>
      </c>
      <c r="Z49">
        <f t="shared" si="14"/>
        <v>1700</v>
      </c>
      <c r="AA49" s="38">
        <v>88.863160500000006</v>
      </c>
    </row>
    <row r="50" spans="1:27" x14ac:dyDescent="0.3">
      <c r="A50" s="36">
        <v>1800</v>
      </c>
      <c r="B50">
        <f t="shared" si="2"/>
        <v>17583.117308042012</v>
      </c>
      <c r="C50">
        <f t="shared" si="2"/>
        <v>17583.117308042012</v>
      </c>
      <c r="D50">
        <f t="shared" si="2"/>
        <v>17583.117308042012</v>
      </c>
      <c r="E50">
        <f t="shared" si="2"/>
        <v>17683.117885349318</v>
      </c>
      <c r="F50">
        <f t="shared" si="2"/>
        <v>17658.117741022725</v>
      </c>
      <c r="G50">
        <f t="shared" si="2"/>
        <v>17683.117885349318</v>
      </c>
      <c r="H50">
        <f t="shared" si="2"/>
        <v>17958.119472944643</v>
      </c>
      <c r="I50">
        <f t="shared" si="2"/>
        <v>18033.119905925356</v>
      </c>
      <c r="J50">
        <f t="shared" si="2"/>
        <v>17683.117885349318</v>
      </c>
      <c r="N50" s="35">
        <f t="shared" si="3"/>
        <v>200</v>
      </c>
      <c r="O50" s="36">
        <v>1800</v>
      </c>
      <c r="P50">
        <f t="shared" si="4"/>
        <v>87.915586540210057</v>
      </c>
      <c r="Q50">
        <f t="shared" si="5"/>
        <v>87.915586540210057</v>
      </c>
      <c r="R50">
        <f t="shared" si="6"/>
        <v>87.915586540210057</v>
      </c>
      <c r="S50">
        <f t="shared" si="7"/>
        <v>88.415589426746592</v>
      </c>
      <c r="T50">
        <f t="shared" si="8"/>
        <v>88.29058870511362</v>
      </c>
      <c r="U50">
        <f t="shared" si="9"/>
        <v>88.415589426746592</v>
      </c>
      <c r="V50">
        <f t="shared" si="10"/>
        <v>89.790597364723212</v>
      </c>
      <c r="W50">
        <f t="shared" si="11"/>
        <v>90.165599529626775</v>
      </c>
      <c r="X50">
        <f t="shared" si="12"/>
        <v>88.415589426746592</v>
      </c>
      <c r="Y50" s="1">
        <f t="shared" si="13"/>
        <v>93.770903375602956</v>
      </c>
      <c r="Z50">
        <f t="shared" si="14"/>
        <v>1800</v>
      </c>
      <c r="AA50" s="38">
        <v>89.446290200000007</v>
      </c>
    </row>
    <row r="51" spans="1:27" x14ac:dyDescent="0.3">
      <c r="A51" s="36">
        <v>2000</v>
      </c>
      <c r="B51">
        <f t="shared" si="2"/>
        <v>13912.342166510411</v>
      </c>
      <c r="C51">
        <f t="shared" si="2"/>
        <v>13612.340434588026</v>
      </c>
      <c r="D51">
        <f t="shared" si="2"/>
        <v>13662.340723241679</v>
      </c>
      <c r="E51">
        <f t="shared" si="2"/>
        <v>13587.340290261433</v>
      </c>
      <c r="F51">
        <f t="shared" si="2"/>
        <v>13662.340723241679</v>
      </c>
      <c r="G51">
        <f t="shared" si="2"/>
        <v>14262.344187085982</v>
      </c>
      <c r="H51">
        <f t="shared" si="2"/>
        <v>14337.344620066229</v>
      </c>
      <c r="I51">
        <f t="shared" si="2"/>
        <v>13962.342455163598</v>
      </c>
      <c r="J51">
        <f t="shared" si="2"/>
        <v>13912.342166509945</v>
      </c>
      <c r="N51" s="35">
        <f t="shared" si="3"/>
        <v>150</v>
      </c>
      <c r="O51" s="36">
        <v>2000</v>
      </c>
      <c r="P51">
        <f t="shared" si="4"/>
        <v>92.748947776736074</v>
      </c>
      <c r="Q51">
        <f t="shared" si="5"/>
        <v>90.748936230586835</v>
      </c>
      <c r="R51">
        <f t="shared" si="6"/>
        <v>91.082271488277868</v>
      </c>
      <c r="S51">
        <f t="shared" si="7"/>
        <v>90.582268601742882</v>
      </c>
      <c r="T51">
        <f t="shared" si="8"/>
        <v>91.082271488277868</v>
      </c>
      <c r="U51">
        <f t="shared" si="9"/>
        <v>95.082294580573219</v>
      </c>
      <c r="V51">
        <f t="shared" si="10"/>
        <v>95.582297467108191</v>
      </c>
      <c r="W51">
        <f t="shared" si="11"/>
        <v>93.08228303442398</v>
      </c>
      <c r="X51">
        <f t="shared" si="12"/>
        <v>92.748947776732962</v>
      </c>
      <c r="Y51" s="1">
        <f t="shared" si="13"/>
        <v>100.58636929542645</v>
      </c>
      <c r="Z51">
        <f t="shared" si="14"/>
        <v>1900</v>
      </c>
      <c r="AA51" s="38">
        <v>90.0615126</v>
      </c>
    </row>
    <row r="52" spans="1:27" x14ac:dyDescent="0.3">
      <c r="A52" s="36">
        <v>2150</v>
      </c>
      <c r="B52">
        <f t="shared" si="2"/>
        <v>14112.343321124092</v>
      </c>
      <c r="C52">
        <f t="shared" si="2"/>
        <v>14512.345630353782</v>
      </c>
      <c r="D52">
        <f t="shared" si="2"/>
        <v>15387.350681792945</v>
      </c>
      <c r="E52">
        <f t="shared" si="2"/>
        <v>15087.348949871026</v>
      </c>
      <c r="F52">
        <f t="shared" si="2"/>
        <v>14812.347362275701</v>
      </c>
      <c r="G52">
        <f t="shared" si="2"/>
        <v>15362.350537466351</v>
      </c>
      <c r="H52">
        <f t="shared" si="2"/>
        <v>15812.353135349229</v>
      </c>
      <c r="I52">
        <f t="shared" si="2"/>
        <v>16637.357898134738</v>
      </c>
      <c r="J52">
        <f t="shared" si="2"/>
        <v>18187.366846398916</v>
      </c>
      <c r="N52" s="35">
        <f t="shared" si="3"/>
        <v>150</v>
      </c>
      <c r="O52" s="36">
        <v>2150</v>
      </c>
      <c r="P52">
        <f t="shared" si="4"/>
        <v>94.082288807493939</v>
      </c>
      <c r="Q52">
        <f t="shared" si="5"/>
        <v>96.748970869025214</v>
      </c>
      <c r="R52">
        <f t="shared" si="6"/>
        <v>102.58233787861963</v>
      </c>
      <c r="S52">
        <f t="shared" si="7"/>
        <v>100.5823263324735</v>
      </c>
      <c r="T52">
        <f t="shared" si="8"/>
        <v>98.748982415171341</v>
      </c>
      <c r="U52">
        <f t="shared" si="9"/>
        <v>102.41567024977567</v>
      </c>
      <c r="V52">
        <f t="shared" si="10"/>
        <v>105.41568756899485</v>
      </c>
      <c r="W52">
        <f t="shared" si="11"/>
        <v>110.91571932089825</v>
      </c>
      <c r="X52">
        <f t="shared" si="12"/>
        <v>121.24911230932611</v>
      </c>
      <c r="Y52" s="1">
        <f t="shared" si="13"/>
        <v>108.08119869249553</v>
      </c>
      <c r="Z52">
        <f t="shared" si="14"/>
        <v>2000</v>
      </c>
      <c r="AA52" s="38">
        <v>90.718973399999996</v>
      </c>
    </row>
    <row r="53" spans="1:27" x14ac:dyDescent="0.3">
      <c r="A53" s="36">
        <v>2300</v>
      </c>
      <c r="B53">
        <f t="shared" si="2"/>
        <v>15487.351259100717</v>
      </c>
      <c r="C53">
        <f t="shared" si="2"/>
        <v>16387.356454866938</v>
      </c>
      <c r="D53">
        <f t="shared" si="2"/>
        <v>15937.35385698406</v>
      </c>
      <c r="E53">
        <f t="shared" si="2"/>
        <v>17687.363959862385</v>
      </c>
      <c r="F53">
        <f t="shared" si="2"/>
        <v>18287.367423706222</v>
      </c>
      <c r="G53">
        <f t="shared" si="2"/>
        <v>19987.37723793136</v>
      </c>
      <c r="H53">
        <f t="shared" si="2"/>
        <v>21412.385464561172</v>
      </c>
      <c r="I53">
        <f t="shared" si="2"/>
        <v>22212.390083020087</v>
      </c>
      <c r="J53">
        <f t="shared" si="2"/>
        <v>22112.389505712315</v>
      </c>
      <c r="N53" s="35">
        <f t="shared" si="3"/>
        <v>150</v>
      </c>
      <c r="O53" s="36">
        <v>2300</v>
      </c>
      <c r="P53">
        <f t="shared" si="4"/>
        <v>103.24900839400478</v>
      </c>
      <c r="Q53">
        <f t="shared" si="5"/>
        <v>109.24904303244625</v>
      </c>
      <c r="R53">
        <f t="shared" si="6"/>
        <v>106.24902571322707</v>
      </c>
      <c r="S53">
        <f t="shared" si="7"/>
        <v>117.91575973241589</v>
      </c>
      <c r="T53">
        <f t="shared" si="8"/>
        <v>121.91578282470815</v>
      </c>
      <c r="U53">
        <f t="shared" si="9"/>
        <v>133.24918158620906</v>
      </c>
      <c r="V53">
        <f t="shared" si="10"/>
        <v>142.74923643040782</v>
      </c>
      <c r="W53">
        <f t="shared" si="11"/>
        <v>148.08260055346724</v>
      </c>
      <c r="X53">
        <f t="shared" si="12"/>
        <v>147.41593003808211</v>
      </c>
      <c r="Y53" s="1">
        <f t="shared" si="13"/>
        <v>117.92878776241176</v>
      </c>
    </row>
    <row r="54" spans="1:27" x14ac:dyDescent="0.3">
      <c r="A54" s="36">
        <v>2450</v>
      </c>
      <c r="B54">
        <f t="shared" si="2"/>
        <v>20362.379402833525</v>
      </c>
      <c r="C54">
        <f t="shared" si="2"/>
        <v>21087.383588311728</v>
      </c>
      <c r="D54">
        <f t="shared" si="2"/>
        <v>22262.390371672809</v>
      </c>
      <c r="E54">
        <f t="shared" si="2"/>
        <v>22087.389361385256</v>
      </c>
      <c r="F54">
        <f t="shared" si="2"/>
        <v>22087.389361385256</v>
      </c>
      <c r="G54">
        <f t="shared" si="2"/>
        <v>20362.379402833525</v>
      </c>
      <c r="H54">
        <f t="shared" si="2"/>
        <v>18987.371464857366</v>
      </c>
      <c r="I54">
        <f t="shared" si="2"/>
        <v>18037.365980437491</v>
      </c>
      <c r="J54">
        <f t="shared" si="2"/>
        <v>17887.365114476532</v>
      </c>
      <c r="N54" s="35">
        <f t="shared" si="3"/>
        <v>150</v>
      </c>
      <c r="O54" s="36">
        <v>2450</v>
      </c>
      <c r="P54">
        <f t="shared" si="4"/>
        <v>135.74919601889016</v>
      </c>
      <c r="Q54">
        <f t="shared" si="5"/>
        <v>140.58255725541153</v>
      </c>
      <c r="R54">
        <f t="shared" si="6"/>
        <v>148.41593581115205</v>
      </c>
      <c r="S54">
        <f t="shared" si="7"/>
        <v>147.24926240923503</v>
      </c>
      <c r="T54">
        <f t="shared" si="8"/>
        <v>147.24926240923503</v>
      </c>
      <c r="U54">
        <f t="shared" si="9"/>
        <v>135.74919601889016</v>
      </c>
      <c r="V54">
        <f t="shared" si="10"/>
        <v>126.58247643238244</v>
      </c>
      <c r="W54">
        <f t="shared" si="11"/>
        <v>120.24910653624994</v>
      </c>
      <c r="X54">
        <f t="shared" si="12"/>
        <v>119.24910076317688</v>
      </c>
      <c r="Y54" s="1">
        <f t="shared" si="13"/>
        <v>130.2707802111766</v>
      </c>
    </row>
    <row r="55" spans="1:27" x14ac:dyDescent="0.3">
      <c r="A55" s="36">
        <v>2600</v>
      </c>
      <c r="B55">
        <f t="shared" si="2"/>
        <v>27208.172873874195</v>
      </c>
      <c r="C55">
        <f t="shared" si="2"/>
        <v>26433.168399742339</v>
      </c>
      <c r="D55">
        <f t="shared" si="2"/>
        <v>26008.165946186054</v>
      </c>
      <c r="E55">
        <f t="shared" si="2"/>
        <v>24383.15656494163</v>
      </c>
      <c r="F55">
        <f t="shared" si="2"/>
        <v>24133.155121673364</v>
      </c>
      <c r="G55">
        <f t="shared" si="2"/>
        <v>23433.151080521755</v>
      </c>
      <c r="H55">
        <f t="shared" si="2"/>
        <v>22383.145018794574</v>
      </c>
      <c r="I55">
        <f t="shared" si="2"/>
        <v>22133.143575526308</v>
      </c>
      <c r="J55">
        <f t="shared" si="2"/>
        <v>21458.139678701758</v>
      </c>
      <c r="N55" s="35">
        <f t="shared" si="3"/>
        <v>200</v>
      </c>
      <c r="O55" s="36">
        <v>2600</v>
      </c>
      <c r="P55">
        <f t="shared" si="4"/>
        <v>136.04086436937098</v>
      </c>
      <c r="Q55">
        <f t="shared" si="5"/>
        <v>132.1658419987117</v>
      </c>
      <c r="R55">
        <f t="shared" si="6"/>
        <v>130.04082973093028</v>
      </c>
      <c r="S55">
        <f t="shared" si="7"/>
        <v>121.91578282470815</v>
      </c>
      <c r="T55">
        <f t="shared" si="8"/>
        <v>120.66577560836681</v>
      </c>
      <c r="U55">
        <f t="shared" si="9"/>
        <v>117.16575540260878</v>
      </c>
      <c r="V55">
        <f t="shared" si="10"/>
        <v>111.91572509397287</v>
      </c>
      <c r="W55">
        <f t="shared" si="11"/>
        <v>110.66571787763154</v>
      </c>
      <c r="X55">
        <f t="shared" si="12"/>
        <v>107.29069839350879</v>
      </c>
      <c r="Y55" s="1">
        <f t="shared" si="13"/>
        <v>145.12218626703299</v>
      </c>
    </row>
    <row r="56" spans="1:27" x14ac:dyDescent="0.3">
      <c r="A56" s="36">
        <v>2800</v>
      </c>
      <c r="B56">
        <f t="shared" si="2"/>
        <v>18412.368145340588</v>
      </c>
      <c r="C56">
        <f t="shared" si="2"/>
        <v>17537.363093901426</v>
      </c>
      <c r="D56">
        <f t="shared" si="2"/>
        <v>16312.356021886691</v>
      </c>
      <c r="E56">
        <f t="shared" si="2"/>
        <v>16362.356310539879</v>
      </c>
      <c r="F56">
        <f t="shared" si="2"/>
        <v>16362.356310540345</v>
      </c>
      <c r="G56">
        <f t="shared" si="2"/>
        <v>16012.354289964307</v>
      </c>
      <c r="H56">
        <f t="shared" si="2"/>
        <v>16112.354867271613</v>
      </c>
      <c r="I56">
        <f t="shared" si="2"/>
        <v>15812.353135349695</v>
      </c>
      <c r="J56">
        <f t="shared" si="2"/>
        <v>15837.353279676754</v>
      </c>
      <c r="N56" s="35">
        <f t="shared" si="3"/>
        <v>150</v>
      </c>
      <c r="O56" s="36">
        <v>2800</v>
      </c>
      <c r="P56">
        <f t="shared" si="4"/>
        <v>122.74912096893725</v>
      </c>
      <c r="Q56">
        <f t="shared" si="5"/>
        <v>116.91575395934284</v>
      </c>
      <c r="R56">
        <f t="shared" si="6"/>
        <v>108.74904014591128</v>
      </c>
      <c r="S56">
        <f t="shared" si="7"/>
        <v>109.08237540359919</v>
      </c>
      <c r="T56">
        <f t="shared" si="8"/>
        <v>109.0823754036023</v>
      </c>
      <c r="U56">
        <f t="shared" si="9"/>
        <v>106.74902859976204</v>
      </c>
      <c r="V56">
        <f t="shared" si="10"/>
        <v>107.41569911514409</v>
      </c>
      <c r="W56">
        <f t="shared" si="11"/>
        <v>105.41568756899797</v>
      </c>
      <c r="X56">
        <f t="shared" si="12"/>
        <v>105.58235519784503</v>
      </c>
      <c r="Y56" s="1">
        <f t="shared" si="13"/>
        <v>168.64704258078487</v>
      </c>
    </row>
    <row r="57" spans="1:27" x14ac:dyDescent="0.3">
      <c r="A57" s="36">
        <v>2950</v>
      </c>
      <c r="B57">
        <f t="shared" si="2"/>
        <v>16812.358908422757</v>
      </c>
      <c r="C57">
        <f t="shared" si="2"/>
        <v>16912.359485730063</v>
      </c>
      <c r="D57">
        <f t="shared" si="2"/>
        <v>16262.355733232107</v>
      </c>
      <c r="E57">
        <f t="shared" si="2"/>
        <v>16787.358764095698</v>
      </c>
      <c r="F57">
        <f t="shared" si="2"/>
        <v>16012.354289963841</v>
      </c>
      <c r="G57">
        <f t="shared" si="2"/>
        <v>16037.354434290435</v>
      </c>
      <c r="H57">
        <f t="shared" si="2"/>
        <v>16037.354434290901</v>
      </c>
      <c r="I57">
        <f t="shared" si="2"/>
        <v>15862.353424002882</v>
      </c>
      <c r="J57">
        <f t="shared" si="2"/>
        <v>15587.351836407557</v>
      </c>
      <c r="N57" s="35">
        <f t="shared" si="3"/>
        <v>150</v>
      </c>
      <c r="O57" s="36">
        <v>2950</v>
      </c>
      <c r="P57">
        <f t="shared" si="4"/>
        <v>112.08239272281838</v>
      </c>
      <c r="Q57">
        <f t="shared" si="5"/>
        <v>112.74906323820042</v>
      </c>
      <c r="R57">
        <f t="shared" si="6"/>
        <v>108.41570488821405</v>
      </c>
      <c r="S57">
        <f t="shared" si="7"/>
        <v>111.91572509397132</v>
      </c>
      <c r="T57">
        <f t="shared" si="8"/>
        <v>106.74902859975894</v>
      </c>
      <c r="U57">
        <f t="shared" si="9"/>
        <v>106.9156962286029</v>
      </c>
      <c r="V57">
        <f t="shared" si="10"/>
        <v>106.91569622860601</v>
      </c>
      <c r="W57">
        <f t="shared" si="11"/>
        <v>105.74902282668587</v>
      </c>
      <c r="X57">
        <f t="shared" si="12"/>
        <v>103.91567890938371</v>
      </c>
    </row>
    <row r="58" spans="1:27" x14ac:dyDescent="0.3">
      <c r="A58" s="36">
        <v>3100</v>
      </c>
      <c r="B58">
        <f t="shared" si="2"/>
        <v>22233.144152833614</v>
      </c>
      <c r="C58">
        <f t="shared" si="2"/>
        <v>21883.142132257577</v>
      </c>
      <c r="D58">
        <f t="shared" si="2"/>
        <v>23508.151513502467</v>
      </c>
      <c r="E58">
        <f t="shared" si="2"/>
        <v>21758.141410623677</v>
      </c>
      <c r="F58">
        <f t="shared" si="2"/>
        <v>22158.143719852902</v>
      </c>
      <c r="G58">
        <f t="shared" si="2"/>
        <v>21783.141554950736</v>
      </c>
      <c r="H58">
        <f t="shared" si="2"/>
        <v>22008.142853891943</v>
      </c>
      <c r="I58">
        <f t="shared" si="2"/>
        <v>22783.147328024264</v>
      </c>
      <c r="J58">
        <f t="shared" si="2"/>
        <v>21658.140833316371</v>
      </c>
      <c r="N58" s="35">
        <f t="shared" si="3"/>
        <v>200</v>
      </c>
      <c r="O58" s="36">
        <v>3100</v>
      </c>
      <c r="P58">
        <f t="shared" si="4"/>
        <v>111.16572076416807</v>
      </c>
      <c r="Q58">
        <f t="shared" si="5"/>
        <v>109.41571066128789</v>
      </c>
      <c r="R58">
        <f t="shared" si="6"/>
        <v>117.54075756751234</v>
      </c>
      <c r="S58">
        <f t="shared" si="7"/>
        <v>108.79070705311838</v>
      </c>
      <c r="T58">
        <f t="shared" si="8"/>
        <v>110.79071859926451</v>
      </c>
      <c r="U58">
        <f t="shared" si="9"/>
        <v>108.91570777475368</v>
      </c>
      <c r="V58">
        <f t="shared" si="10"/>
        <v>110.04071426945971</v>
      </c>
      <c r="W58">
        <f>I58/$N58</f>
        <v>113.91573664012132</v>
      </c>
      <c r="X58">
        <f t="shared" si="12"/>
        <v>108.29070416658186</v>
      </c>
    </row>
    <row r="59" spans="1:27" x14ac:dyDescent="0.3">
      <c r="A59" s="36">
        <v>3300</v>
      </c>
      <c r="O59" s="36">
        <v>3300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COUEDEL Nadine</dc:creator>
  <cp:lastModifiedBy>COUEDEL Nadine</cp:lastModifiedBy>
  <dcterms:created xsi:type="dcterms:W3CDTF">2020-07-08T12:51:45Z</dcterms:created>
  <dcterms:modified xsi:type="dcterms:W3CDTF">2020-07-08T12:51:45Z</dcterms:modified>
</cp:coreProperties>
</file>